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Info Gen." sheetId="1" r:id="rId1"/>
    <sheet name="C.E." sheetId="2" r:id="rId2"/>
    <sheet name="S.P." sheetId="3" r:id="rId3"/>
    <sheet name="FLUSSI" sheetId="4" r:id="rId4"/>
    <sheet name="INDIC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<sst xmlns="http://schemas.openxmlformats.org/spreadsheetml/2006/main" count="163" uniqueCount="128">
  <si>
    <t>Anno</t>
  </si>
  <si>
    <t>Parametri esogeni</t>
  </si>
  <si>
    <t>I.R.P.E.G.</t>
  </si>
  <si>
    <t xml:space="preserve">% </t>
  </si>
  <si>
    <t>Parametri aziendali</t>
  </si>
  <si>
    <t>Ricavi</t>
  </si>
  <si>
    <t>Consumo materie prime</t>
  </si>
  <si>
    <t>Personale diretto</t>
  </si>
  <si>
    <t>Energia elettrica</t>
  </si>
  <si>
    <t>Personale indiretto</t>
  </si>
  <si>
    <t>Affitto stabilimento</t>
  </si>
  <si>
    <t>Spese varie</t>
  </si>
  <si>
    <t>gg. Incasso crediti</t>
  </si>
  <si>
    <t>gg. Pagamento debiti</t>
  </si>
  <si>
    <t>gg. Scorta magazzino</t>
  </si>
  <si>
    <t>Apporti capitale sociale</t>
  </si>
  <si>
    <t>Amm.to immobilizzazioni</t>
  </si>
  <si>
    <t>Tassi di interesse:</t>
  </si>
  <si>
    <t>passivi a lungo termine</t>
  </si>
  <si>
    <t>passivi a breve termine</t>
  </si>
  <si>
    <t>attivi a breve termine</t>
  </si>
  <si>
    <t>N.ro pezzi</t>
  </si>
  <si>
    <t>Costo unitario escl. TFR</t>
  </si>
  <si>
    <t>Resp. Pdz. (€)</t>
  </si>
  <si>
    <t>Resp. Controllo qualità (€)</t>
  </si>
  <si>
    <t>Resp. Commerciale (€)</t>
  </si>
  <si>
    <t>Dir. Generale (€)</t>
  </si>
  <si>
    <t>Caporeparto 1 (€)</t>
  </si>
  <si>
    <t>Caporeparto 2  (€)</t>
  </si>
  <si>
    <t>Caporeparto 3  (€)</t>
  </si>
  <si>
    <t>Resp. R&amp;S (€)</t>
  </si>
  <si>
    <t>Investimenti (imm. tecniche)</t>
  </si>
  <si>
    <t>Riserve</t>
  </si>
  <si>
    <t>Totali</t>
  </si>
  <si>
    <t>Costo per pressa</t>
  </si>
  <si>
    <t>Importi</t>
  </si>
  <si>
    <t>var.%</t>
  </si>
  <si>
    <t>(n-1)</t>
  </si>
  <si>
    <t>CONTO ECONOMICO</t>
  </si>
  <si>
    <t>%</t>
  </si>
  <si>
    <t>RICAVI</t>
  </si>
  <si>
    <t>consumo materie prime</t>
  </si>
  <si>
    <t>personale diretto</t>
  </si>
  <si>
    <t>energia elettrica</t>
  </si>
  <si>
    <t>personale indiretto</t>
  </si>
  <si>
    <t>affitto stabilimento</t>
  </si>
  <si>
    <t>Operai diretti (1/2,5 ml di pz.)</t>
  </si>
  <si>
    <t>(dati in migliaia di euro)</t>
  </si>
  <si>
    <t>spese varie</t>
  </si>
  <si>
    <t>amm.to immob. Tecniche</t>
  </si>
  <si>
    <t>indennità di fine rapporto</t>
  </si>
  <si>
    <t>REDDITO OPERATIVO</t>
  </si>
  <si>
    <t>oneri finanziari</t>
  </si>
  <si>
    <t xml:space="preserve"> - Apporti di Capitale Sociale</t>
  </si>
  <si>
    <t>STATO PATRIMONIALE</t>
  </si>
  <si>
    <t>ATTIVO</t>
  </si>
  <si>
    <t>TOTALE ATTIVO</t>
  </si>
  <si>
    <t>PASSIVO</t>
  </si>
  <si>
    <t xml:space="preserve"> - Utile/Perdita d'esercizio</t>
  </si>
  <si>
    <t>TOTALE PASSIVO</t>
  </si>
  <si>
    <t>REDDITO ANTEIMPOSTE</t>
  </si>
  <si>
    <t>oneri tributari</t>
  </si>
  <si>
    <t>UTILE NETTO</t>
  </si>
  <si>
    <t>FLUSSI DI CASSA</t>
  </si>
  <si>
    <t>POSIZIONE FINANZIARIA NETTA INIZIALE</t>
  </si>
  <si>
    <t xml:space="preserve"> - Ammortamenti</t>
  </si>
  <si>
    <t xml:space="preserve"> - Saldo variazioni fondo indennità di fine rapporto</t>
  </si>
  <si>
    <t xml:space="preserve"> - Variazione C.C.N.</t>
  </si>
  <si>
    <t xml:space="preserve"> - Saldo investimenti</t>
  </si>
  <si>
    <t xml:space="preserve"> - Utili distribuiti</t>
  </si>
  <si>
    <t>POSIZIONE FINANZIARIA NETTA FINALE</t>
  </si>
  <si>
    <t>CASH FLOW</t>
  </si>
  <si>
    <t>UTILE DISTRIBUITO</t>
  </si>
  <si>
    <t>Prezzo medio (€)</t>
  </si>
  <si>
    <t>Ricavi (migliaia di €)</t>
  </si>
  <si>
    <t>Costo personale diretto (migliaia di €)</t>
  </si>
  <si>
    <t>Costo personale indiretto (migliaia di €)</t>
  </si>
  <si>
    <t>Investimento dell'anno (migliaia di €)</t>
  </si>
  <si>
    <t>Costo unitario MP</t>
  </si>
  <si>
    <t>Numero intero</t>
  </si>
  <si>
    <t>Milioni di pz prodotti</t>
  </si>
  <si>
    <t>Costo totale MP (migliaia di €)</t>
  </si>
  <si>
    <t>Costo energia elettrica totale (migliaia di €)</t>
  </si>
  <si>
    <t>Ammortamento totale</t>
  </si>
  <si>
    <t>Ammortamento (%)</t>
  </si>
  <si>
    <t>Costo personale totale</t>
  </si>
  <si>
    <t>TFR %</t>
  </si>
  <si>
    <t>Imm. Tecniche (1/8 ml di pz)</t>
  </si>
  <si>
    <t>Indennità di fine rapporto</t>
  </si>
  <si>
    <t>Casse e banche attive</t>
  </si>
  <si>
    <t>Crediti verso clienti</t>
  </si>
  <si>
    <t>Imm. Tecniche nette</t>
  </si>
  <si>
    <t>Banche passive</t>
  </si>
  <si>
    <t>Debiti verso fornitori</t>
  </si>
  <si>
    <t>Fondo indennità rapporto</t>
  </si>
  <si>
    <t>Capitale Sociale</t>
  </si>
  <si>
    <t>Utile/Perdita portati a nuovo</t>
  </si>
  <si>
    <t>Utile/Perdita d'esercizio</t>
  </si>
  <si>
    <t>Magazzino</t>
  </si>
  <si>
    <t>Costo energia elettrica per mln di pz</t>
  </si>
  <si>
    <t>MARGINE DI CONTRIBUZIONE</t>
  </si>
  <si>
    <t>Indicatori di redditività</t>
  </si>
  <si>
    <t>ROE</t>
  </si>
  <si>
    <t>ROS</t>
  </si>
  <si>
    <t>Indicatori di liquidità</t>
  </si>
  <si>
    <t>CCN</t>
  </si>
  <si>
    <t>MARGINE DI TESORERIA</t>
  </si>
  <si>
    <t>PFN</t>
  </si>
  <si>
    <t>QUOZIENTE DI LIQUIDITA'</t>
  </si>
  <si>
    <t>QUOZIENTE DI DISPONIBILITA'</t>
  </si>
  <si>
    <t>Indicatori di solidità</t>
  </si>
  <si>
    <t>DEBT SU EQUITY RATIO</t>
  </si>
  <si>
    <t>MARGINE DI STRUTTURA</t>
  </si>
  <si>
    <t>QUOZIENTE DI STRUTTURA</t>
  </si>
  <si>
    <t>DELTA FATTURATO</t>
  </si>
  <si>
    <t>DELTA CAPITALE INVESTITO</t>
  </si>
  <si>
    <t>RONA</t>
  </si>
  <si>
    <t xml:space="preserve">tasso di rigiro del capitale investito </t>
  </si>
  <si>
    <t>Indicatori di sviluppo</t>
  </si>
  <si>
    <t>i</t>
  </si>
  <si>
    <t>I</t>
  </si>
  <si>
    <t>TD</t>
  </si>
  <si>
    <t>T</t>
  </si>
  <si>
    <t xml:space="preserve">ROI </t>
  </si>
  <si>
    <t xml:space="preserve">RONA </t>
  </si>
  <si>
    <t>ROE (leva)</t>
  </si>
  <si>
    <t>spread</t>
  </si>
  <si>
    <t>DELTA MEZZI PROPRI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</si>
</sst>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&quot;L.&quot;\ #,##0.00"/>
    <numFmt numFmtId="172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 horizontal="center" wrapText="1" shrinkToFit="1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 indent="1"/>
    </xf>
    <xf numFmtId="3" fontId="0" fillId="0" borderId="6" xfId="0" applyNumberFormat="1" applyBorder="1" applyAlignment="1">
      <alignment horizontal="right" wrapText="1" shrinkToFit="1"/>
    </xf>
    <xf numFmtId="0" fontId="0" fillId="0" borderId="3" xfId="0" applyBorder="1" applyAlignment="1">
      <alignment horizontal="right" wrapText="1" shrinkToFit="1"/>
    </xf>
    <xf numFmtId="0" fontId="0" fillId="0" borderId="6" xfId="0" applyBorder="1" applyAlignment="1">
      <alignment horizontal="right" wrapText="1" shrinkToFit="1"/>
    </xf>
    <xf numFmtId="1" fontId="0" fillId="0" borderId="6" xfId="0" applyNumberFormat="1" applyBorder="1" applyAlignment="1">
      <alignment horizontal="right" wrapText="1" shrinkToFit="1"/>
    </xf>
    <xf numFmtId="0" fontId="0" fillId="0" borderId="6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3" fontId="1" fillId="0" borderId="6" xfId="0" applyNumberFormat="1" applyFont="1" applyBorder="1" applyAlignment="1">
      <alignment wrapText="1" shrinkToFit="1"/>
    </xf>
    <xf numFmtId="0" fontId="1" fillId="0" borderId="5" xfId="0" applyFont="1" applyBorder="1" applyAlignment="1">
      <alignment horizontal="center" wrapText="1" shrinkToFit="1"/>
    </xf>
    <xf numFmtId="0" fontId="0" fillId="0" borderId="2" xfId="0" applyBorder="1" applyAlignment="1">
      <alignment wrapText="1" shrinkToFit="1"/>
    </xf>
    <xf numFmtId="1" fontId="0" fillId="0" borderId="6" xfId="0" applyNumberFormat="1" applyBorder="1" applyAlignment="1">
      <alignment wrapText="1" shrinkToFit="1"/>
    </xf>
    <xf numFmtId="3" fontId="1" fillId="0" borderId="6" xfId="0" applyNumberFormat="1" applyFont="1" applyBorder="1" applyAlignment="1">
      <alignment horizontal="right" wrapText="1" shrinkToFit="1"/>
    </xf>
    <xf numFmtId="3" fontId="0" fillId="0" borderId="6" xfId="0" applyNumberFormat="1" applyFont="1" applyBorder="1" applyAlignment="1">
      <alignment horizontal="right" wrapText="1" shrinkToFit="1"/>
    </xf>
    <xf numFmtId="3" fontId="0" fillId="0" borderId="6" xfId="0" applyNumberFormat="1" applyFont="1" applyBorder="1" applyAlignment="1">
      <alignment wrapText="1" shrinkToFit="1"/>
    </xf>
    <xf numFmtId="1" fontId="0" fillId="0" borderId="6" xfId="0" applyNumberFormat="1" applyFill="1" applyBorder="1" applyAlignment="1">
      <alignment wrapText="1" shrinkToFit="1"/>
    </xf>
    <xf numFmtId="3" fontId="0" fillId="0" borderId="7" xfId="0" applyNumberFormat="1" applyBorder="1" applyAlignment="1">
      <alignment horizontal="right" wrapText="1" shrinkToFit="1"/>
    </xf>
    <xf numFmtId="3" fontId="0" fillId="0" borderId="7" xfId="0" applyNumberFormat="1" applyFont="1" applyBorder="1" applyAlignment="1">
      <alignment horizontal="right" wrapText="1" shrinkToFit="1"/>
    </xf>
    <xf numFmtId="1" fontId="0" fillId="0" borderId="7" xfId="0" applyNumberFormat="1" applyBorder="1" applyAlignment="1">
      <alignment horizontal="right" wrapText="1" shrinkToFit="1"/>
    </xf>
    <xf numFmtId="3" fontId="0" fillId="0" borderId="3" xfId="0" applyNumberFormat="1" applyBorder="1" applyAlignment="1">
      <alignment/>
    </xf>
    <xf numFmtId="3" fontId="0" fillId="0" borderId="7" xfId="0" applyNumberFormat="1" applyFont="1" applyBorder="1" applyAlignment="1">
      <alignment wrapText="1" shrinkToFit="1"/>
    </xf>
    <xf numFmtId="1" fontId="0" fillId="0" borderId="3" xfId="0" applyNumberFormat="1" applyBorder="1" applyAlignment="1">
      <alignment/>
    </xf>
    <xf numFmtId="3" fontId="1" fillId="0" borderId="7" xfId="0" applyNumberFormat="1" applyFont="1" applyBorder="1" applyAlignment="1">
      <alignment wrapText="1" shrinkToFit="1"/>
    </xf>
    <xf numFmtId="0" fontId="0" fillId="0" borderId="7" xfId="0" applyBorder="1" applyAlignment="1">
      <alignment horizontal="right" wrapText="1" shrinkToFit="1"/>
    </xf>
    <xf numFmtId="170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170" fontId="0" fillId="0" borderId="7" xfId="0" applyNumberFormat="1" applyBorder="1" applyAlignment="1">
      <alignment/>
    </xf>
    <xf numFmtId="10" fontId="0" fillId="0" borderId="6" xfId="0" applyNumberFormat="1" applyBorder="1" applyAlignment="1">
      <alignment horizontal="right" wrapText="1" shrinkToFit="1"/>
    </xf>
    <xf numFmtId="10" fontId="0" fillId="0" borderId="3" xfId="0" applyNumberFormat="1" applyBorder="1" applyAlignment="1">
      <alignment horizontal="right" wrapText="1" shrinkToFit="1"/>
    </xf>
    <xf numFmtId="10" fontId="0" fillId="0" borderId="6" xfId="0" applyNumberFormat="1" applyFont="1" applyBorder="1" applyAlignment="1">
      <alignment horizontal="right" wrapText="1" shrinkToFit="1"/>
    </xf>
    <xf numFmtId="3" fontId="0" fillId="0" borderId="3" xfId="0" applyNumberFormat="1" applyFont="1" applyBorder="1" applyAlignment="1">
      <alignment wrapText="1" shrinkToFit="1"/>
    </xf>
    <xf numFmtId="3" fontId="1" fillId="0" borderId="3" xfId="0" applyNumberFormat="1" applyFont="1" applyBorder="1" applyAlignment="1">
      <alignment wrapText="1" shrinkToFit="1"/>
    </xf>
    <xf numFmtId="10" fontId="0" fillId="0" borderId="7" xfId="0" applyNumberFormat="1" applyFont="1" applyBorder="1" applyAlignment="1">
      <alignment horizontal="right" wrapText="1" shrinkToFit="1"/>
    </xf>
    <xf numFmtId="10" fontId="1" fillId="0" borderId="7" xfId="0" applyNumberFormat="1" applyFont="1" applyBorder="1" applyAlignment="1">
      <alignment wrapText="1" shrinkToFit="1"/>
    </xf>
    <xf numFmtId="10" fontId="0" fillId="0" borderId="7" xfId="0" applyNumberFormat="1" applyBorder="1" applyAlignment="1">
      <alignment horizontal="right" wrapText="1" shrinkToFit="1"/>
    </xf>
    <xf numFmtId="10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/>
    </xf>
    <xf numFmtId="3" fontId="1" fillId="0" borderId="7" xfId="0" applyNumberFormat="1" applyFont="1" applyBorder="1" applyAlignment="1">
      <alignment horizontal="right" wrapText="1" shrinkToFit="1"/>
    </xf>
    <xf numFmtId="10" fontId="1" fillId="0" borderId="3" xfId="0" applyNumberFormat="1" applyFont="1" applyBorder="1" applyAlignment="1">
      <alignment horizontal="right" wrapText="1" shrinkToFit="1"/>
    </xf>
    <xf numFmtId="10" fontId="1" fillId="0" borderId="7" xfId="0" applyNumberFormat="1" applyFont="1" applyBorder="1" applyAlignment="1">
      <alignment horizontal="right" wrapText="1" shrinkToFit="1"/>
    </xf>
    <xf numFmtId="0" fontId="0" fillId="0" borderId="7" xfId="0" applyBorder="1" applyAlignment="1">
      <alignment wrapText="1" shrinkToFit="1"/>
    </xf>
    <xf numFmtId="0" fontId="0" fillId="0" borderId="8" xfId="0" applyBorder="1" applyAlignment="1">
      <alignment/>
    </xf>
    <xf numFmtId="0" fontId="0" fillId="0" borderId="9" xfId="0" applyBorder="1" applyAlignment="1">
      <alignment wrapText="1" shrinkToFit="1"/>
    </xf>
    <xf numFmtId="0" fontId="0" fillId="0" borderId="8" xfId="0" applyBorder="1" applyAlignment="1">
      <alignment wrapText="1" shrinkToFi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 shrinkToFit="1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8" xfId="0" applyNumberFormat="1" applyBorder="1" applyAlignment="1">
      <alignment horizontal="right" wrapText="1" shrinkToFit="1"/>
    </xf>
    <xf numFmtId="10" fontId="0" fillId="0" borderId="0" xfId="0" applyNumberFormat="1" applyBorder="1" applyAlignment="1">
      <alignment horizontal="right" wrapText="1" shrinkToFit="1"/>
    </xf>
    <xf numFmtId="0" fontId="0" fillId="0" borderId="12" xfId="0" applyBorder="1" applyAlignment="1">
      <alignment wrapText="1" shrinkToFit="1"/>
    </xf>
    <xf numFmtId="0" fontId="0" fillId="0" borderId="12" xfId="0" applyBorder="1" applyAlignment="1">
      <alignment/>
    </xf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/>
    </xf>
    <xf numFmtId="0" fontId="0" fillId="0" borderId="7" xfId="0" applyBorder="1" applyAlignment="1">
      <alignment horizontal="left" indent="1"/>
    </xf>
    <xf numFmtId="0" fontId="1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" fontId="3" fillId="0" borderId="1" xfId="0" applyNumberFormat="1" applyFont="1" applyFill="1" applyBorder="1" applyAlignment="1">
      <alignment/>
    </xf>
    <xf numFmtId="10" fontId="3" fillId="0" borderId="13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 shrinkToFi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right" wrapText="1" shrinkToFit="1"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wrapText="1" shrinkToFi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 wrapText="1" shrinkToFit="1"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1" xfId="0" applyNumberFormat="1" applyBorder="1" applyAlignment="1">
      <alignment/>
    </xf>
    <xf numFmtId="0" fontId="9" fillId="0" borderId="0" xfId="0" applyFont="1" applyAlignment="1">
      <alignment/>
    </xf>
    <xf numFmtId="10" fontId="9" fillId="0" borderId="0" xfId="17" applyNumberFormat="1" applyFont="1" applyAlignment="1">
      <alignment/>
    </xf>
    <xf numFmtId="2" fontId="1" fillId="0" borderId="1" xfId="0" applyNumberFormat="1" applyFont="1" applyBorder="1" applyAlignment="1">
      <alignment horizontal="right" wrapText="1" shrinkToFit="1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4" xfId="0" applyNumberFormat="1" applyFill="1" applyBorder="1" applyAlignment="1">
      <alignment horizontal="center" wrapText="1" shrinkToFi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 shrinkToFit="1"/>
    </xf>
    <xf numFmtId="0" fontId="11" fillId="0" borderId="1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center" wrapText="1" shrinkToFit="1"/>
    </xf>
    <xf numFmtId="0" fontId="0" fillId="0" borderId="0" xfId="0" applyFill="1" applyAlignment="1">
      <alignment horizontal="center" wrapText="1" shrinkToFit="1"/>
    </xf>
    <xf numFmtId="3" fontId="3" fillId="0" borderId="5" xfId="0" applyNumberFormat="1" applyFont="1" applyFill="1" applyBorder="1" applyAlignment="1">
      <alignment horizontal="center" wrapText="1" shrinkToFit="1"/>
    </xf>
    <xf numFmtId="0" fontId="0" fillId="0" borderId="4" xfId="0" applyFill="1" applyBorder="1" applyAlignment="1">
      <alignment horizontal="center" wrapText="1" shrinkToFit="1"/>
    </xf>
    <xf numFmtId="2" fontId="3" fillId="0" borderId="0" xfId="0" applyNumberFormat="1" applyFont="1" applyFill="1" applyBorder="1" applyAlignment="1">
      <alignment horizontal="center" wrapText="1" shrinkToFit="1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 wrapText="1" shrinkToFit="1"/>
    </xf>
    <xf numFmtId="3" fontId="0" fillId="0" borderId="0" xfId="0" applyNumberFormat="1" applyFill="1" applyBorder="1" applyAlignment="1">
      <alignment horizontal="center" wrapText="1" shrinkToFit="1"/>
    </xf>
    <xf numFmtId="3" fontId="3" fillId="0" borderId="0" xfId="0" applyNumberFormat="1" applyFont="1" applyFill="1" applyAlignment="1" applyProtection="1">
      <alignment horizontal="center" wrapText="1" shrinkToFit="1"/>
      <protection locked="0"/>
    </xf>
    <xf numFmtId="3" fontId="0" fillId="0" borderId="0" xfId="0" applyNumberFormat="1" applyFill="1" applyAlignment="1" applyProtection="1">
      <alignment horizontal="center" wrapText="1" shrinkToFit="1"/>
      <protection locked="0"/>
    </xf>
    <xf numFmtId="3" fontId="3" fillId="0" borderId="0" xfId="0" applyNumberFormat="1" applyFont="1" applyFill="1" applyBorder="1" applyAlignment="1" applyProtection="1">
      <alignment horizontal="center" wrapText="1" shrinkToFit="1"/>
      <protection locked="0"/>
    </xf>
    <xf numFmtId="3" fontId="0" fillId="0" borderId="0" xfId="0" applyNumberFormat="1" applyFill="1" applyBorder="1" applyAlignment="1" applyProtection="1">
      <alignment horizontal="center" wrapText="1" shrinkToFit="1"/>
      <protection locked="0"/>
    </xf>
    <xf numFmtId="2" fontId="3" fillId="0" borderId="0" xfId="0" applyNumberFormat="1" applyFont="1" applyFill="1" applyBorder="1" applyAlignment="1" applyProtection="1">
      <alignment horizontal="center" wrapText="1" shrinkToFit="1"/>
      <protection locked="0"/>
    </xf>
    <xf numFmtId="2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Alignment="1">
      <alignment horizontal="center" wrapText="1" shrinkToFit="1"/>
    </xf>
    <xf numFmtId="0" fontId="0" fillId="0" borderId="0" xfId="0" applyFill="1" applyAlignment="1">
      <alignment wrapText="1" shrinkToFit="1"/>
    </xf>
    <xf numFmtId="0" fontId="3" fillId="0" borderId="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horizontal="center" wrapText="1" shrinkToFit="1"/>
    </xf>
    <xf numFmtId="2" fontId="3" fillId="0" borderId="0" xfId="0" applyNumberFormat="1" applyFont="1" applyFill="1" applyAlignment="1">
      <alignment wrapText="1" shrinkToFit="1"/>
    </xf>
    <xf numFmtId="2" fontId="3" fillId="0" borderId="0" xfId="0" applyNumberFormat="1" applyFont="1" applyAlignment="1">
      <alignment wrapText="1" shrinkToFit="1"/>
    </xf>
    <xf numFmtId="3" fontId="3" fillId="0" borderId="0" xfId="0" applyNumberFormat="1" applyFont="1" applyFill="1" applyAlignment="1">
      <alignment wrapText="1" shrinkToFit="1"/>
    </xf>
    <xf numFmtId="4" fontId="3" fillId="0" borderId="0" xfId="0" applyNumberFormat="1" applyFont="1" applyFill="1" applyAlignment="1">
      <alignment horizontal="center" wrapText="1" shrinkToFit="1"/>
    </xf>
    <xf numFmtId="4" fontId="3" fillId="0" borderId="5" xfId="0" applyNumberFormat="1" applyFont="1" applyFill="1" applyBorder="1" applyAlignment="1" applyProtection="1">
      <alignment horizontal="center" wrapText="1" shrinkToFit="1"/>
      <protection locked="0"/>
    </xf>
    <xf numFmtId="4" fontId="0" fillId="0" borderId="4" xfId="0" applyNumberFormat="1" applyFill="1" applyBorder="1" applyAlignment="1" applyProtection="1">
      <alignment horizontal="center" wrapText="1" shrinkToFit="1"/>
      <protection locked="0"/>
    </xf>
    <xf numFmtId="4" fontId="3" fillId="0" borderId="0" xfId="0" applyNumberFormat="1" applyFont="1" applyFill="1" applyBorder="1" applyAlignment="1" applyProtection="1">
      <alignment horizontal="center" wrapText="1" shrinkToFit="1"/>
      <protection locked="0"/>
    </xf>
    <xf numFmtId="4" fontId="0" fillId="0" borderId="0" xfId="0" applyNumberFormat="1" applyFill="1" applyBorder="1" applyAlignment="1" applyProtection="1">
      <alignment horizontal="center" wrapText="1" shrinkToFit="1"/>
      <protection locked="0"/>
    </xf>
    <xf numFmtId="3" fontId="3" fillId="0" borderId="0" xfId="0" applyNumberFormat="1" applyFont="1" applyFill="1" applyAlignment="1">
      <alignment horizontal="center" wrapText="1" shrinkToFit="1"/>
    </xf>
    <xf numFmtId="4" fontId="3" fillId="0" borderId="0" xfId="0" applyNumberFormat="1" applyFont="1" applyFill="1" applyBorder="1" applyAlignment="1">
      <alignment horizontal="center" wrapText="1" shrinkToFit="1"/>
    </xf>
    <xf numFmtId="4" fontId="0" fillId="0" borderId="0" xfId="0" applyNumberFormat="1" applyFill="1" applyBorder="1" applyAlignment="1">
      <alignment horizontal="center" wrapText="1" shrinkToFit="1"/>
    </xf>
    <xf numFmtId="0" fontId="3" fillId="0" borderId="14" xfId="0" applyFont="1" applyBorder="1" applyAlignment="1">
      <alignment wrapText="1" shrinkToFit="1"/>
    </xf>
    <xf numFmtId="0" fontId="0" fillId="0" borderId="14" xfId="0" applyBorder="1" applyAlignment="1">
      <alignment wrapText="1" shrinkToFit="1"/>
    </xf>
    <xf numFmtId="3" fontId="3" fillId="0" borderId="5" xfId="0" applyNumberFormat="1" applyFont="1" applyFill="1" applyBorder="1" applyAlignment="1" applyProtection="1">
      <alignment horizontal="center" wrapText="1" shrinkToFit="1"/>
      <protection locked="0"/>
    </xf>
    <xf numFmtId="3" fontId="0" fillId="0" borderId="4" xfId="0" applyNumberFormat="1" applyFill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3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Font="1" applyFill="1" applyBorder="1" applyAlignment="1">
      <alignment horizontal="center" wrapText="1" shrinkToFit="1"/>
    </xf>
    <xf numFmtId="1" fontId="3" fillId="0" borderId="0" xfId="0" applyNumberFormat="1" applyFont="1" applyFill="1" applyBorder="1" applyAlignment="1">
      <alignment horizontal="center" wrapText="1" shrinkToFit="1"/>
    </xf>
    <xf numFmtId="1" fontId="0" fillId="0" borderId="0" xfId="0" applyNumberFormat="1" applyFill="1" applyBorder="1" applyAlignment="1">
      <alignment horizontal="center" wrapText="1" shrinkToFit="1"/>
    </xf>
    <xf numFmtId="172" fontId="3" fillId="0" borderId="0" xfId="0" applyNumberFormat="1" applyFont="1" applyFill="1" applyBorder="1" applyAlignment="1" applyProtection="1">
      <alignment horizontal="center" wrapText="1" shrinkToFit="1"/>
      <protection locked="0"/>
    </xf>
    <xf numFmtId="172" fontId="0" fillId="0" borderId="0" xfId="0" applyNumberFormat="1" applyFill="1" applyAlignment="1" applyProtection="1">
      <alignment horizontal="center" wrapText="1" shrinkToFit="1"/>
      <protection locked="0"/>
    </xf>
    <xf numFmtId="0" fontId="3" fillId="0" borderId="5" xfId="0" applyFont="1" applyFill="1" applyBorder="1" applyAlignment="1">
      <alignment horizontal="center" wrapText="1" shrinkToFit="1"/>
    </xf>
    <xf numFmtId="0" fontId="0" fillId="0" borderId="4" xfId="0" applyFill="1" applyBorder="1" applyAlignment="1">
      <alignment wrapText="1" shrinkToFit="1"/>
    </xf>
    <xf numFmtId="0" fontId="2" fillId="0" borderId="5" xfId="0" applyFont="1" applyFill="1" applyBorder="1" applyAlignment="1">
      <alignment horizontal="center" wrapText="1" shrinkToFit="1"/>
    </xf>
    <xf numFmtId="0" fontId="1" fillId="0" borderId="4" xfId="0" applyFont="1" applyFill="1" applyBorder="1" applyAlignment="1">
      <alignment horizontal="center" wrapText="1" shrinkToFit="1"/>
    </xf>
    <xf numFmtId="3" fontId="0" fillId="0" borderId="0" xfId="0" applyNumberFormat="1" applyFill="1" applyAlignment="1">
      <alignment wrapText="1" shrinkToFit="1"/>
    </xf>
    <xf numFmtId="172" fontId="3" fillId="0" borderId="0" xfId="0" applyNumberFormat="1" applyFont="1" applyFill="1" applyBorder="1" applyAlignment="1">
      <alignment horizontal="center" wrapText="1" shrinkToFit="1"/>
    </xf>
    <xf numFmtId="172" fontId="0" fillId="0" borderId="0" xfId="0" applyNumberFormat="1" applyFill="1" applyAlignment="1">
      <alignment horizontal="center" wrapText="1" shrinkToFit="1"/>
    </xf>
    <xf numFmtId="0" fontId="0" fillId="0" borderId="14" xfId="0" applyFill="1" applyBorder="1" applyAlignment="1">
      <alignment wrapText="1" shrinkToFit="1"/>
    </xf>
    <xf numFmtId="3" fontId="3" fillId="0" borderId="14" xfId="0" applyNumberFormat="1" applyFont="1" applyFill="1" applyBorder="1" applyAlignment="1">
      <alignment wrapText="1" shrinkToFit="1"/>
    </xf>
    <xf numFmtId="3" fontId="0" fillId="0" borderId="4" xfId="0" applyNumberFormat="1" applyFill="1" applyBorder="1" applyAlignment="1">
      <alignment/>
    </xf>
    <xf numFmtId="2" fontId="3" fillId="0" borderId="0" xfId="0" applyNumberFormat="1" applyFont="1" applyFill="1" applyAlignment="1">
      <alignment horizontal="center" wrapText="1" shrinkToFit="1"/>
    </xf>
    <xf numFmtId="1" fontId="3" fillId="0" borderId="0" xfId="0" applyNumberFormat="1" applyFont="1" applyFill="1" applyAlignment="1" applyProtection="1">
      <alignment horizontal="center" wrapText="1" shrinkToFit="1"/>
      <protection locked="0"/>
    </xf>
    <xf numFmtId="4" fontId="3" fillId="0" borderId="5" xfId="0" applyNumberFormat="1" applyFont="1" applyFill="1" applyBorder="1" applyAlignment="1">
      <alignment horizontal="center" shrinkToFit="1"/>
    </xf>
    <xf numFmtId="4" fontId="0" fillId="0" borderId="4" xfId="0" applyNumberForma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wrapText="1" shrinkToFit="1"/>
    </xf>
    <xf numFmtId="0" fontId="0" fillId="0" borderId="1" xfId="0" applyFill="1" applyBorder="1" applyAlignment="1">
      <alignment horizontal="center" wrapText="1" shrinkToFit="1"/>
    </xf>
    <xf numFmtId="3" fontId="0" fillId="0" borderId="4" xfId="0" applyNumberFormat="1" applyFill="1" applyBorder="1" applyAlignment="1" applyProtection="1">
      <alignment/>
      <protection locked="0"/>
    </xf>
    <xf numFmtId="3" fontId="3" fillId="0" borderId="5" xfId="0" applyNumberFormat="1" applyFont="1" applyFill="1" applyBorder="1" applyAlignment="1" applyProtection="1">
      <alignment horizontal="center" shrinkToFit="1"/>
      <protection locked="0"/>
    </xf>
    <xf numFmtId="3" fontId="3" fillId="0" borderId="4" xfId="0" applyNumberFormat="1" applyFont="1" applyFill="1" applyBorder="1" applyAlignment="1" applyProtection="1">
      <alignment horizontal="center" shrinkToFit="1"/>
      <protection locked="0"/>
    </xf>
    <xf numFmtId="3" fontId="3" fillId="0" borderId="1" xfId="0" applyNumberFormat="1" applyFont="1" applyFill="1" applyBorder="1" applyAlignment="1">
      <alignment horizontal="center" wrapText="1" shrinkToFit="1"/>
    </xf>
    <xf numFmtId="3" fontId="0" fillId="0" borderId="1" xfId="0" applyNumberFormat="1" applyFill="1" applyBorder="1" applyAlignment="1">
      <alignment horizontal="center" wrapText="1" shrinkToFit="1"/>
    </xf>
    <xf numFmtId="3" fontId="3" fillId="0" borderId="5" xfId="0" applyNumberFormat="1" applyFont="1" applyFill="1" applyBorder="1" applyAlignment="1">
      <alignment horizontal="center" shrinkToFit="1"/>
    </xf>
    <xf numFmtId="3" fontId="3" fillId="0" borderId="4" xfId="0" applyNumberFormat="1" applyFont="1" applyFill="1" applyBorder="1" applyAlignment="1">
      <alignment horizontal="center" shrinkToFit="1"/>
    </xf>
    <xf numFmtId="3" fontId="0" fillId="0" borderId="4" xfId="0" applyNumberForma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1" fillId="0" borderId="5" xfId="0" applyFont="1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15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15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3"/>
  <sheetViews>
    <sheetView zoomScale="85" zoomScaleNormal="85" workbookViewId="0" topLeftCell="A48">
      <selection activeCell="J68" sqref="J68:K68"/>
    </sheetView>
  </sheetViews>
  <sheetFormatPr defaultColWidth="9.140625" defaultRowHeight="12.75"/>
  <cols>
    <col min="1" max="1" width="35.421875" style="0" bestFit="1" customWidth="1"/>
    <col min="2" max="2" width="11.57421875" style="0" customWidth="1"/>
    <col min="3" max="3" width="3.140625" style="0" customWidth="1"/>
    <col min="5" max="5" width="8.00390625" style="0" bestFit="1" customWidth="1"/>
    <col min="7" max="7" width="7.00390625" style="0" bestFit="1" customWidth="1"/>
    <col min="8" max="8" width="8.421875" style="0" bestFit="1" customWidth="1"/>
    <col min="9" max="9" width="7.00390625" style="0" bestFit="1" customWidth="1"/>
    <col min="10" max="10" width="11.00390625" style="0" bestFit="1" customWidth="1"/>
    <col min="11" max="11" width="7.00390625" style="0" bestFit="1" customWidth="1"/>
  </cols>
  <sheetData>
    <row r="1" spans="1:11" s="2" customFormat="1" ht="26.25" customHeight="1">
      <c r="A1" s="5" t="s">
        <v>0</v>
      </c>
      <c r="B1" s="171">
        <v>2003</v>
      </c>
      <c r="C1" s="172"/>
      <c r="D1" s="171">
        <v>2004</v>
      </c>
      <c r="E1" s="172"/>
      <c r="F1" s="94">
        <v>2005</v>
      </c>
      <c r="G1" s="94"/>
      <c r="H1" s="94">
        <v>2006</v>
      </c>
      <c r="I1" s="94"/>
      <c r="J1" s="183">
        <v>2007</v>
      </c>
      <c r="K1" s="184"/>
    </row>
    <row r="2" spans="1:11" ht="12.75">
      <c r="A2" s="6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2.75">
      <c r="A3" s="6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.75">
      <c r="A4" s="7" t="s">
        <v>1</v>
      </c>
      <c r="B4" s="141" t="s">
        <v>3</v>
      </c>
      <c r="C4" s="142"/>
      <c r="D4" s="141" t="s">
        <v>3</v>
      </c>
      <c r="E4" s="128"/>
      <c r="F4" s="141" t="s">
        <v>3</v>
      </c>
      <c r="G4" s="141"/>
      <c r="H4" s="141" t="s">
        <v>3</v>
      </c>
      <c r="I4" s="141"/>
      <c r="J4" s="141" t="s">
        <v>3</v>
      </c>
      <c r="K4" s="141"/>
    </row>
    <row r="5" spans="1:11" ht="12.75">
      <c r="A5" s="7"/>
      <c r="B5" s="96"/>
      <c r="C5" s="97"/>
      <c r="D5" s="97"/>
      <c r="E5" s="97"/>
      <c r="F5" s="97"/>
      <c r="G5" s="97"/>
      <c r="H5" s="97"/>
      <c r="I5" s="97"/>
      <c r="J5" s="97"/>
      <c r="K5" s="97"/>
    </row>
    <row r="6" spans="1:11" ht="12.75">
      <c r="A6" s="8" t="s">
        <v>2</v>
      </c>
      <c r="B6" s="169">
        <v>0.33</v>
      </c>
      <c r="C6" s="170"/>
      <c r="D6" s="169">
        <v>0.33</v>
      </c>
      <c r="E6" s="130"/>
      <c r="F6" s="169">
        <v>0.33</v>
      </c>
      <c r="G6" s="193"/>
      <c r="H6" s="169">
        <v>0.33</v>
      </c>
      <c r="I6" s="193"/>
      <c r="J6" s="194">
        <v>0.33</v>
      </c>
      <c r="K6" s="184"/>
    </row>
    <row r="7" spans="1:11" ht="12.75">
      <c r="A7" s="6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2.75">
      <c r="A8" s="7" t="s">
        <v>4</v>
      </c>
      <c r="B8" s="97" t="s">
        <v>35</v>
      </c>
      <c r="C8" s="98"/>
      <c r="D8" s="97" t="s">
        <v>35</v>
      </c>
      <c r="E8" s="97" t="s">
        <v>36</v>
      </c>
      <c r="F8" s="97" t="s">
        <v>35</v>
      </c>
      <c r="G8" s="97" t="s">
        <v>36</v>
      </c>
      <c r="H8" s="97" t="s">
        <v>35</v>
      </c>
      <c r="I8" s="97" t="s">
        <v>36</v>
      </c>
      <c r="J8" s="97" t="s">
        <v>35</v>
      </c>
      <c r="K8" s="97" t="s">
        <v>36</v>
      </c>
    </row>
    <row r="9" spans="1:11" ht="12.75">
      <c r="A9" s="10" t="s">
        <v>47</v>
      </c>
      <c r="B9" s="99"/>
      <c r="C9" s="95"/>
      <c r="D9" s="95"/>
      <c r="E9" s="95" t="s">
        <v>37</v>
      </c>
      <c r="F9" s="95"/>
      <c r="G9" s="95" t="s">
        <v>37</v>
      </c>
      <c r="H9" s="95"/>
      <c r="I9" s="95" t="s">
        <v>37</v>
      </c>
      <c r="J9" s="95"/>
      <c r="K9" s="95" t="s">
        <v>37</v>
      </c>
    </row>
    <row r="10" spans="1:11" ht="12.75">
      <c r="A10" s="19" t="s">
        <v>5</v>
      </c>
      <c r="B10" s="129">
        <f>B31</f>
        <v>4200</v>
      </c>
      <c r="C10" s="123"/>
      <c r="D10" s="100">
        <f aca="true" t="shared" si="0" ref="D10:J10">D31</f>
        <v>6600</v>
      </c>
      <c r="E10" s="101">
        <f>(D10-B10)/B10</f>
        <v>0.5714285714285714</v>
      </c>
      <c r="F10" s="100">
        <f t="shared" si="0"/>
        <v>9000</v>
      </c>
      <c r="G10" s="101">
        <f>(F10-D10)/D10</f>
        <v>0.36363636363636365</v>
      </c>
      <c r="H10" s="100">
        <f t="shared" si="0"/>
        <v>12000</v>
      </c>
      <c r="I10" s="101">
        <f>(H10-F10)/F10</f>
        <v>0.3333333333333333</v>
      </c>
      <c r="J10" s="100">
        <f t="shared" si="0"/>
        <v>15300</v>
      </c>
      <c r="K10" s="102">
        <f>(J10-H10)/H10</f>
        <v>0.275</v>
      </c>
    </row>
    <row r="11" spans="1:11" ht="12.75">
      <c r="A11" s="19" t="s">
        <v>6</v>
      </c>
      <c r="B11" s="129">
        <f>B34</f>
        <v>2800</v>
      </c>
      <c r="C11" s="123"/>
      <c r="D11" s="103">
        <f>D34</f>
        <v>4400</v>
      </c>
      <c r="E11" s="101">
        <f>(D11-B11)/B11</f>
        <v>0.5714285714285714</v>
      </c>
      <c r="F11" s="103">
        <f>F34</f>
        <v>6000</v>
      </c>
      <c r="G11" s="101">
        <f>(F11-D11)/D11</f>
        <v>0.36363636363636365</v>
      </c>
      <c r="H11" s="103">
        <f>H34</f>
        <v>8000</v>
      </c>
      <c r="I11" s="101">
        <f>(H11-F11)/F11</f>
        <v>0.3333333333333333</v>
      </c>
      <c r="J11" s="103">
        <f>J34</f>
        <v>10200</v>
      </c>
      <c r="K11" s="102">
        <f>(J11-H11)/H11</f>
        <v>0.275</v>
      </c>
    </row>
    <row r="12" spans="1:11" ht="12.75">
      <c r="A12" s="19" t="s">
        <v>7</v>
      </c>
      <c r="B12" s="129">
        <f>B39</f>
        <v>312</v>
      </c>
      <c r="C12" s="123"/>
      <c r="D12" s="103">
        <f>D39</f>
        <v>468</v>
      </c>
      <c r="E12" s="101">
        <f>(D12-B12)/B12</f>
        <v>0.5</v>
      </c>
      <c r="F12" s="103">
        <f>F39</f>
        <v>624</v>
      </c>
      <c r="G12" s="101">
        <f>(F12-D12)/D12</f>
        <v>0.3333333333333333</v>
      </c>
      <c r="H12" s="103">
        <f>H39</f>
        <v>832</v>
      </c>
      <c r="I12" s="101">
        <f>(H12-F12)/F12</f>
        <v>0.3333333333333333</v>
      </c>
      <c r="J12" s="103">
        <f>J39</f>
        <v>1066</v>
      </c>
      <c r="K12" s="102">
        <f>(J12-H12)/H12</f>
        <v>0.28125</v>
      </c>
    </row>
    <row r="13" spans="1:11" ht="12.75">
      <c r="A13" s="19" t="s">
        <v>8</v>
      </c>
      <c r="B13" s="129">
        <f>B43</f>
        <v>100.8</v>
      </c>
      <c r="C13" s="123"/>
      <c r="D13" s="103">
        <f>D43</f>
        <v>158.4</v>
      </c>
      <c r="E13" s="101">
        <f>(D13-B13)/B13</f>
        <v>0.5714285714285715</v>
      </c>
      <c r="F13" s="103">
        <f>F43</f>
        <v>216</v>
      </c>
      <c r="G13" s="101">
        <f>(F13-D13)/D13</f>
        <v>0.3636363636363636</v>
      </c>
      <c r="H13" s="103">
        <f>H43</f>
        <v>288</v>
      </c>
      <c r="I13" s="101">
        <f>(H13-F13)/F13</f>
        <v>0.3333333333333333</v>
      </c>
      <c r="J13" s="103">
        <f>J43</f>
        <v>367.2</v>
      </c>
      <c r="K13" s="102">
        <f>(J13-H13)/H13</f>
        <v>0.27499999999999997</v>
      </c>
    </row>
    <row r="14" spans="1:11" ht="12.75">
      <c r="A14" s="19" t="s">
        <v>9</v>
      </c>
      <c r="B14" s="129">
        <f>B53</f>
        <v>158</v>
      </c>
      <c r="C14" s="123"/>
      <c r="D14" s="103">
        <f>D53</f>
        <v>406</v>
      </c>
      <c r="E14" s="101">
        <f>(D14-B14)/B14</f>
        <v>1.5696202531645569</v>
      </c>
      <c r="F14" s="103">
        <f>F53</f>
        <v>536</v>
      </c>
      <c r="G14" s="101">
        <f>(F14-D14)/D14</f>
        <v>0.32019704433497537</v>
      </c>
      <c r="H14" s="103">
        <f>H53</f>
        <v>536</v>
      </c>
      <c r="I14" s="101">
        <f>(H14-F14)/F14</f>
        <v>0</v>
      </c>
      <c r="J14" s="103">
        <f>J53</f>
        <v>536</v>
      </c>
      <c r="K14" s="102">
        <f>(J14-H14)/H14</f>
        <v>0</v>
      </c>
    </row>
    <row r="15" spans="1:11" ht="12.75">
      <c r="A15" s="19" t="s">
        <v>10</v>
      </c>
      <c r="B15" s="158">
        <v>52</v>
      </c>
      <c r="C15" s="159"/>
      <c r="D15" s="129">
        <f>$B$15</f>
        <v>52</v>
      </c>
      <c r="E15" s="178"/>
      <c r="F15" s="129">
        <f>$B$15</f>
        <v>52</v>
      </c>
      <c r="G15" s="178"/>
      <c r="H15" s="129">
        <f>$B$15</f>
        <v>52</v>
      </c>
      <c r="I15" s="178"/>
      <c r="J15" s="129">
        <f>$B$15</f>
        <v>52</v>
      </c>
      <c r="K15" s="178"/>
    </row>
    <row r="16" spans="1:11" ht="12.75">
      <c r="A16" s="19" t="s">
        <v>11</v>
      </c>
      <c r="B16" s="158">
        <v>40</v>
      </c>
      <c r="C16" s="159"/>
      <c r="D16" s="158">
        <v>78</v>
      </c>
      <c r="E16" s="185"/>
      <c r="F16" s="158">
        <v>78</v>
      </c>
      <c r="G16" s="185"/>
      <c r="H16" s="158">
        <v>103</v>
      </c>
      <c r="I16" s="185"/>
      <c r="J16" s="158">
        <v>103</v>
      </c>
      <c r="K16" s="159"/>
    </row>
    <row r="17" spans="1:12" ht="12.75">
      <c r="A17" s="19" t="s">
        <v>12</v>
      </c>
      <c r="B17" s="158">
        <v>120</v>
      </c>
      <c r="C17" s="159"/>
      <c r="D17" s="129">
        <f>$B$17</f>
        <v>120</v>
      </c>
      <c r="E17" s="178"/>
      <c r="F17" s="129">
        <f>$B$17</f>
        <v>120</v>
      </c>
      <c r="G17" s="178"/>
      <c r="H17" s="129">
        <f>$B$17</f>
        <v>120</v>
      </c>
      <c r="I17" s="178"/>
      <c r="J17" s="129">
        <f>$B$17</f>
        <v>120</v>
      </c>
      <c r="K17" s="178"/>
      <c r="L17" s="4"/>
    </row>
    <row r="18" spans="1:12" ht="12.75">
      <c r="A18" s="19" t="s">
        <v>13</v>
      </c>
      <c r="B18" s="158">
        <v>60</v>
      </c>
      <c r="C18" s="159"/>
      <c r="D18" s="129">
        <f>$B$18</f>
        <v>60</v>
      </c>
      <c r="E18" s="178"/>
      <c r="F18" s="129">
        <f>$B$18</f>
        <v>60</v>
      </c>
      <c r="G18" s="178"/>
      <c r="H18" s="129">
        <f>$B$18</f>
        <v>60</v>
      </c>
      <c r="I18" s="178"/>
      <c r="J18" s="129">
        <f>$B$18</f>
        <v>60</v>
      </c>
      <c r="K18" s="178"/>
      <c r="L18" s="4"/>
    </row>
    <row r="19" spans="1:12" ht="12.75">
      <c r="A19" s="19" t="s">
        <v>14</v>
      </c>
      <c r="B19" s="158">
        <v>30</v>
      </c>
      <c r="C19" s="159"/>
      <c r="D19" s="129">
        <f>$B$19</f>
        <v>30</v>
      </c>
      <c r="E19" s="178"/>
      <c r="F19" s="129">
        <f>$B$19</f>
        <v>30</v>
      </c>
      <c r="G19" s="178"/>
      <c r="H19" s="129">
        <f>$B$19</f>
        <v>30</v>
      </c>
      <c r="I19" s="178"/>
      <c r="J19" s="129">
        <f>$B$19</f>
        <v>30</v>
      </c>
      <c r="K19" s="178"/>
      <c r="L19" s="4"/>
    </row>
    <row r="20" spans="1:12" ht="12.75">
      <c r="A20" s="19" t="s">
        <v>15</v>
      </c>
      <c r="B20" s="158">
        <v>100</v>
      </c>
      <c r="C20" s="159"/>
      <c r="D20" s="186">
        <v>0</v>
      </c>
      <c r="E20" s="185"/>
      <c r="F20" s="186">
        <v>0</v>
      </c>
      <c r="G20" s="185"/>
      <c r="H20" s="186">
        <v>0</v>
      </c>
      <c r="I20" s="185"/>
      <c r="J20" s="186">
        <v>0</v>
      </c>
      <c r="K20" s="187"/>
      <c r="L20" s="4"/>
    </row>
    <row r="21" spans="1:12" ht="12.75">
      <c r="A21" s="19" t="s">
        <v>31</v>
      </c>
      <c r="B21" s="129">
        <f>B65</f>
        <v>1200</v>
      </c>
      <c r="C21" s="123"/>
      <c r="D21" s="129">
        <f>D65</f>
        <v>900</v>
      </c>
      <c r="E21" s="123"/>
      <c r="F21" s="129">
        <f>F65</f>
        <v>900</v>
      </c>
      <c r="G21" s="123"/>
      <c r="H21" s="129">
        <f>H65</f>
        <v>1200</v>
      </c>
      <c r="I21" s="123"/>
      <c r="J21" s="129">
        <f>J65</f>
        <v>1200</v>
      </c>
      <c r="K21" s="123"/>
      <c r="L21" s="4"/>
    </row>
    <row r="22" spans="1:12" ht="12.75">
      <c r="A22" s="19" t="s">
        <v>16</v>
      </c>
      <c r="B22" s="129">
        <f>B68</f>
        <v>300</v>
      </c>
      <c r="C22" s="123"/>
      <c r="D22" s="129">
        <f>D68</f>
        <v>525</v>
      </c>
      <c r="E22" s="123"/>
      <c r="F22" s="129">
        <f>F68</f>
        <v>750</v>
      </c>
      <c r="G22" s="123"/>
      <c r="H22" s="129">
        <f>H68</f>
        <v>1050</v>
      </c>
      <c r="I22" s="123"/>
      <c r="J22" s="129">
        <f>J68</f>
        <v>1350</v>
      </c>
      <c r="K22" s="123"/>
      <c r="L22" s="4"/>
    </row>
    <row r="23" spans="1:12" ht="12.75">
      <c r="A23" s="19" t="s">
        <v>88</v>
      </c>
      <c r="B23" s="129">
        <f>B57</f>
        <v>32.900000000000006</v>
      </c>
      <c r="C23" s="130"/>
      <c r="D23" s="129">
        <f>D57</f>
        <v>61.18000000000001</v>
      </c>
      <c r="E23" s="130"/>
      <c r="F23" s="129">
        <f>F57</f>
        <v>81.2</v>
      </c>
      <c r="G23" s="130"/>
      <c r="H23" s="129">
        <f>H57</f>
        <v>95.76</v>
      </c>
      <c r="I23" s="130"/>
      <c r="J23" s="129">
        <f>J57</f>
        <v>112.14000000000001</v>
      </c>
      <c r="K23" s="130"/>
      <c r="L23" s="4"/>
    </row>
    <row r="24" spans="1:12" ht="12.75">
      <c r="A24" s="19" t="s">
        <v>17</v>
      </c>
      <c r="B24" s="129"/>
      <c r="C24" s="123"/>
      <c r="D24" s="190"/>
      <c r="E24" s="192"/>
      <c r="F24" s="190"/>
      <c r="G24" s="191"/>
      <c r="H24" s="190"/>
      <c r="I24" s="191"/>
      <c r="J24" s="188"/>
      <c r="K24" s="189"/>
      <c r="L24" s="4"/>
    </row>
    <row r="25" spans="1:12" ht="12.75">
      <c r="A25" s="20" t="s">
        <v>19</v>
      </c>
      <c r="B25" s="149">
        <v>0.07</v>
      </c>
      <c r="C25" s="150"/>
      <c r="D25" s="181">
        <f>$B$25</f>
        <v>0.07</v>
      </c>
      <c r="E25" s="182"/>
      <c r="F25" s="181">
        <f>$B$25</f>
        <v>0.07</v>
      </c>
      <c r="G25" s="182"/>
      <c r="H25" s="181">
        <f>$B$25</f>
        <v>0.07</v>
      </c>
      <c r="I25" s="182"/>
      <c r="J25" s="181">
        <f>$B$25</f>
        <v>0.07</v>
      </c>
      <c r="K25" s="182"/>
      <c r="L25" s="4"/>
    </row>
    <row r="26" spans="1:12" ht="12.75">
      <c r="A26" s="20" t="s">
        <v>18</v>
      </c>
      <c r="B26" s="149">
        <v>0.07</v>
      </c>
      <c r="C26" s="150"/>
      <c r="D26" s="181">
        <f>$B$26</f>
        <v>0.07</v>
      </c>
      <c r="E26" s="182"/>
      <c r="F26" s="181">
        <f>$B$26</f>
        <v>0.07</v>
      </c>
      <c r="G26" s="182"/>
      <c r="H26" s="181">
        <f>$B$26</f>
        <v>0.07</v>
      </c>
      <c r="I26" s="182"/>
      <c r="J26" s="181">
        <f>$B$26</f>
        <v>0.07</v>
      </c>
      <c r="K26" s="182"/>
      <c r="L26" s="4"/>
    </row>
    <row r="27" spans="1:12" ht="12.75">
      <c r="A27" s="20" t="s">
        <v>20</v>
      </c>
      <c r="B27" s="149">
        <v>0.02</v>
      </c>
      <c r="C27" s="150"/>
      <c r="D27" s="181">
        <f>$B$27</f>
        <v>0.02</v>
      </c>
      <c r="E27" s="182"/>
      <c r="F27" s="181">
        <f>$B$27</f>
        <v>0.02</v>
      </c>
      <c r="G27" s="182"/>
      <c r="H27" s="181">
        <f>$B$27</f>
        <v>0.02</v>
      </c>
      <c r="I27" s="182"/>
      <c r="J27" s="181">
        <f>$B$27</f>
        <v>0.02</v>
      </c>
      <c r="K27" s="182"/>
      <c r="L27" s="4"/>
    </row>
    <row r="28" spans="1:11" ht="12.75">
      <c r="A28" s="6"/>
      <c r="B28" s="143"/>
      <c r="C28" s="144"/>
      <c r="D28" s="176"/>
      <c r="E28" s="176"/>
      <c r="F28" s="177"/>
      <c r="G28" s="177"/>
      <c r="H28" s="177"/>
      <c r="I28" s="177"/>
      <c r="J28" s="177"/>
      <c r="K28" s="177"/>
    </row>
    <row r="29" spans="1:11" ht="12.75">
      <c r="A29" s="6" t="s">
        <v>21</v>
      </c>
      <c r="B29" s="137">
        <v>28000</v>
      </c>
      <c r="C29" s="138"/>
      <c r="D29" s="135">
        <v>44000</v>
      </c>
      <c r="E29" s="136"/>
      <c r="F29" s="135">
        <v>60000</v>
      </c>
      <c r="G29" s="135"/>
      <c r="H29" s="135">
        <v>80000</v>
      </c>
      <c r="I29" s="135"/>
      <c r="J29" s="135">
        <v>102000</v>
      </c>
      <c r="K29" s="135"/>
    </row>
    <row r="30" spans="1:11" ht="12.75">
      <c r="A30" s="6" t="s">
        <v>73</v>
      </c>
      <c r="B30" s="151">
        <v>0.15</v>
      </c>
      <c r="C30" s="152"/>
      <c r="D30" s="154">
        <f>$B$30</f>
        <v>0.15</v>
      </c>
      <c r="E30" s="155"/>
      <c r="F30" s="154">
        <f>$B$30</f>
        <v>0.15</v>
      </c>
      <c r="G30" s="155"/>
      <c r="H30" s="154">
        <f>$B$30</f>
        <v>0.15</v>
      </c>
      <c r="I30" s="155"/>
      <c r="J30" s="154">
        <f>$B$30</f>
        <v>0.15</v>
      </c>
      <c r="K30" s="155"/>
    </row>
    <row r="31" spans="1:11" ht="12.75">
      <c r="A31" s="9" t="s">
        <v>74</v>
      </c>
      <c r="B31" s="127">
        <f>B29*B30</f>
        <v>4200</v>
      </c>
      <c r="C31" s="134"/>
      <c r="D31" s="127">
        <f>D29*D30</f>
        <v>6600</v>
      </c>
      <c r="E31" s="134"/>
      <c r="F31" s="127">
        <f>F29*F30</f>
        <v>9000</v>
      </c>
      <c r="G31" s="134"/>
      <c r="H31" s="127">
        <f>H29*H30</f>
        <v>12000</v>
      </c>
      <c r="I31" s="134"/>
      <c r="J31" s="127">
        <f>J29*J30</f>
        <v>15300</v>
      </c>
      <c r="K31" s="134"/>
    </row>
    <row r="32" spans="1:11" ht="12.75">
      <c r="A32" s="9"/>
      <c r="B32" s="127"/>
      <c r="C32" s="134"/>
      <c r="D32" s="147"/>
      <c r="E32" s="173"/>
      <c r="F32" s="147"/>
      <c r="G32" s="147"/>
      <c r="H32" s="147"/>
      <c r="I32" s="147"/>
      <c r="J32" s="147"/>
      <c r="K32" s="147"/>
    </row>
    <row r="33" spans="1:11" ht="12.75">
      <c r="A33" s="6" t="s">
        <v>78</v>
      </c>
      <c r="B33" s="151">
        <v>0.1</v>
      </c>
      <c r="C33" s="152"/>
      <c r="D33" s="154">
        <f>$B$33</f>
        <v>0.1</v>
      </c>
      <c r="E33" s="155"/>
      <c r="F33" s="154">
        <f>$B$33</f>
        <v>0.1</v>
      </c>
      <c r="G33" s="155"/>
      <c r="H33" s="154">
        <f>$B$33</f>
        <v>0.1</v>
      </c>
      <c r="I33" s="155"/>
      <c r="J33" s="154">
        <f>$B$33</f>
        <v>0.1</v>
      </c>
      <c r="K33" s="155"/>
    </row>
    <row r="34" spans="1:11" ht="12.75">
      <c r="A34" s="9" t="s">
        <v>81</v>
      </c>
      <c r="B34" s="127">
        <f>B29*B33</f>
        <v>2800</v>
      </c>
      <c r="C34" s="134"/>
      <c r="D34" s="153">
        <f>D29*D33</f>
        <v>4400</v>
      </c>
      <c r="E34" s="133"/>
      <c r="F34" s="153">
        <f>F29*F33</f>
        <v>6000</v>
      </c>
      <c r="G34" s="133"/>
      <c r="H34" s="153">
        <f>H29*H33</f>
        <v>8000</v>
      </c>
      <c r="I34" s="133"/>
      <c r="J34" s="153">
        <f>J29*J33</f>
        <v>10200</v>
      </c>
      <c r="K34" s="133"/>
    </row>
    <row r="35" spans="1:11" ht="12.75">
      <c r="A35" s="6"/>
      <c r="B35" s="127"/>
      <c r="C35" s="134"/>
      <c r="D35" s="153"/>
      <c r="E35" s="133"/>
      <c r="F35" s="153"/>
      <c r="G35" s="153"/>
      <c r="H35" s="153"/>
      <c r="I35" s="153"/>
      <c r="J35" s="153"/>
      <c r="K35" s="153"/>
    </row>
    <row r="36" spans="1:11" ht="12.75">
      <c r="A36" s="6" t="s">
        <v>46</v>
      </c>
      <c r="B36" s="154">
        <f>B29/2500</f>
        <v>11.2</v>
      </c>
      <c r="C36" s="155"/>
      <c r="D36" s="154">
        <f>D29/2500</f>
        <v>17.6</v>
      </c>
      <c r="E36" s="155"/>
      <c r="F36" s="154">
        <f>F29/2500</f>
        <v>24</v>
      </c>
      <c r="G36" s="155"/>
      <c r="H36" s="154">
        <f>H29/2500</f>
        <v>32</v>
      </c>
      <c r="I36" s="155"/>
      <c r="J36" s="154">
        <f>J29/2500</f>
        <v>40.8</v>
      </c>
      <c r="K36" s="155"/>
    </row>
    <row r="37" spans="1:11" ht="12.75">
      <c r="A37" s="6" t="s">
        <v>79</v>
      </c>
      <c r="B37" s="127">
        <f>ROUNDUP(B36,0)</f>
        <v>12</v>
      </c>
      <c r="C37" s="133"/>
      <c r="D37" s="127">
        <f>ROUNDUP(D36,0)</f>
        <v>18</v>
      </c>
      <c r="E37" s="133"/>
      <c r="F37" s="127">
        <f>ROUNDUP(F36,0)</f>
        <v>24</v>
      </c>
      <c r="G37" s="133"/>
      <c r="H37" s="127">
        <f>ROUNDUP(H36,0)</f>
        <v>32</v>
      </c>
      <c r="I37" s="133"/>
      <c r="J37" s="127">
        <f>ROUNDUP(J36,0)</f>
        <v>41</v>
      </c>
      <c r="K37" s="133"/>
    </row>
    <row r="38" spans="1:11" ht="12.75">
      <c r="A38" s="6" t="s">
        <v>22</v>
      </c>
      <c r="B38" s="137">
        <v>26</v>
      </c>
      <c r="C38" s="138"/>
      <c r="D38" s="127">
        <f>$B$38</f>
        <v>26</v>
      </c>
      <c r="E38" s="134"/>
      <c r="F38" s="127">
        <f>$B$38</f>
        <v>26</v>
      </c>
      <c r="G38" s="134"/>
      <c r="H38" s="127">
        <f>$B$38</f>
        <v>26</v>
      </c>
      <c r="I38" s="134"/>
      <c r="J38" s="127">
        <f>$B$38</f>
        <v>26</v>
      </c>
      <c r="K38" s="134"/>
    </row>
    <row r="39" spans="1:11" ht="12.75">
      <c r="A39" s="9" t="s">
        <v>75</v>
      </c>
      <c r="B39" s="127">
        <f>B38*B37</f>
        <v>312</v>
      </c>
      <c r="C39" s="134"/>
      <c r="D39" s="127">
        <f>D38*D37</f>
        <v>468</v>
      </c>
      <c r="E39" s="134"/>
      <c r="F39" s="127">
        <f>F38*F37</f>
        <v>624</v>
      </c>
      <c r="G39" s="134"/>
      <c r="H39" s="127">
        <f>H38*H37</f>
        <v>832</v>
      </c>
      <c r="I39" s="134"/>
      <c r="J39" s="127">
        <f>J38*J37</f>
        <v>1066</v>
      </c>
      <c r="K39" s="134"/>
    </row>
    <row r="40" spans="1:11" ht="12.75">
      <c r="A40" s="9"/>
      <c r="B40" s="127"/>
      <c r="C40" s="133"/>
      <c r="D40" s="127"/>
      <c r="E40" s="133"/>
      <c r="F40" s="127"/>
      <c r="G40" s="133"/>
      <c r="H40" s="127"/>
      <c r="I40" s="133"/>
      <c r="J40" s="127"/>
      <c r="K40" s="133"/>
    </row>
    <row r="41" spans="1:11" ht="12.75">
      <c r="A41" s="6" t="s">
        <v>80</v>
      </c>
      <c r="B41" s="127">
        <f>B29/1000</f>
        <v>28</v>
      </c>
      <c r="C41" s="133"/>
      <c r="D41" s="127">
        <f>D29/1000</f>
        <v>44</v>
      </c>
      <c r="E41" s="133"/>
      <c r="F41" s="127">
        <f>F29/1000</f>
        <v>60</v>
      </c>
      <c r="G41" s="133"/>
      <c r="H41" s="127">
        <f>H29/1000</f>
        <v>80</v>
      </c>
      <c r="I41" s="133"/>
      <c r="J41" s="127">
        <f>J29/1000</f>
        <v>102</v>
      </c>
      <c r="K41" s="133"/>
    </row>
    <row r="42" spans="1:11" ht="12.75">
      <c r="A42" s="6" t="s">
        <v>99</v>
      </c>
      <c r="B42" s="167">
        <v>3.6</v>
      </c>
      <c r="C42" s="168"/>
      <c r="D42" s="174">
        <f>$B$42</f>
        <v>3.6</v>
      </c>
      <c r="E42" s="175"/>
      <c r="F42" s="174">
        <f>$B$42</f>
        <v>3.6</v>
      </c>
      <c r="G42" s="175"/>
      <c r="H42" s="174">
        <f>$B$42</f>
        <v>3.6</v>
      </c>
      <c r="I42" s="175"/>
      <c r="J42" s="174">
        <f>$B$42</f>
        <v>3.6</v>
      </c>
      <c r="K42" s="175"/>
    </row>
    <row r="43" spans="1:11" ht="12.75">
      <c r="A43" s="9" t="s">
        <v>82</v>
      </c>
      <c r="B43" s="127">
        <f>B41*B42</f>
        <v>100.8</v>
      </c>
      <c r="C43" s="133"/>
      <c r="D43" s="127">
        <f>D41*D42</f>
        <v>158.4</v>
      </c>
      <c r="E43" s="133"/>
      <c r="F43" s="127">
        <f>F41*F42</f>
        <v>216</v>
      </c>
      <c r="G43" s="133"/>
      <c r="H43" s="127">
        <f>H41*H42</f>
        <v>288</v>
      </c>
      <c r="I43" s="133"/>
      <c r="J43" s="127">
        <f>J41*J42</f>
        <v>367.2</v>
      </c>
      <c r="K43" s="133"/>
    </row>
    <row r="44" spans="1:11" ht="12.75">
      <c r="A44" s="6"/>
      <c r="B44" s="127"/>
      <c r="C44" s="134"/>
      <c r="D44" s="147"/>
      <c r="E44" s="173"/>
      <c r="F44" s="153"/>
      <c r="G44" s="153"/>
      <c r="H44" s="153"/>
      <c r="I44" s="153"/>
      <c r="J44" s="153"/>
      <c r="K44" s="153"/>
    </row>
    <row r="45" spans="1:11" ht="12.75">
      <c r="A45" s="6" t="s">
        <v>23</v>
      </c>
      <c r="B45" s="137">
        <v>52</v>
      </c>
      <c r="C45" s="138"/>
      <c r="D45" s="135">
        <v>78</v>
      </c>
      <c r="E45" s="136"/>
      <c r="F45" s="135">
        <v>78</v>
      </c>
      <c r="G45" s="135"/>
      <c r="H45" s="135">
        <v>78</v>
      </c>
      <c r="I45" s="135"/>
      <c r="J45" s="135">
        <v>78</v>
      </c>
      <c r="K45" s="135"/>
    </row>
    <row r="46" spans="1:11" ht="12.75">
      <c r="A46" s="6" t="s">
        <v>24</v>
      </c>
      <c r="B46" s="137">
        <v>26</v>
      </c>
      <c r="C46" s="138"/>
      <c r="D46" s="135">
        <v>52</v>
      </c>
      <c r="E46" s="136"/>
      <c r="F46" s="135">
        <v>52</v>
      </c>
      <c r="G46" s="135"/>
      <c r="H46" s="135">
        <v>52</v>
      </c>
      <c r="I46" s="135"/>
      <c r="J46" s="135">
        <v>52</v>
      </c>
      <c r="K46" s="135"/>
    </row>
    <row r="47" spans="1:11" ht="12.75">
      <c r="A47" s="6" t="s">
        <v>25</v>
      </c>
      <c r="B47" s="137"/>
      <c r="C47" s="138"/>
      <c r="D47" s="135">
        <v>78</v>
      </c>
      <c r="E47" s="136"/>
      <c r="F47" s="135">
        <v>78</v>
      </c>
      <c r="G47" s="135"/>
      <c r="H47" s="135">
        <v>78</v>
      </c>
      <c r="I47" s="135"/>
      <c r="J47" s="135">
        <v>78</v>
      </c>
      <c r="K47" s="135"/>
    </row>
    <row r="48" spans="1:11" ht="12.75">
      <c r="A48" s="6" t="s">
        <v>30</v>
      </c>
      <c r="B48" s="137"/>
      <c r="C48" s="138"/>
      <c r="D48" s="135">
        <v>78</v>
      </c>
      <c r="E48" s="136"/>
      <c r="F48" s="135">
        <v>78</v>
      </c>
      <c r="G48" s="135"/>
      <c r="H48" s="135">
        <v>78</v>
      </c>
      <c r="I48" s="135"/>
      <c r="J48" s="135">
        <v>78</v>
      </c>
      <c r="K48" s="135"/>
    </row>
    <row r="49" spans="1:11" ht="12.75">
      <c r="A49" s="6" t="s">
        <v>26</v>
      </c>
      <c r="B49" s="137"/>
      <c r="C49" s="138"/>
      <c r="D49" s="135"/>
      <c r="E49" s="136"/>
      <c r="F49" s="135">
        <v>130</v>
      </c>
      <c r="G49" s="135"/>
      <c r="H49" s="135">
        <v>130</v>
      </c>
      <c r="I49" s="135"/>
      <c r="J49" s="135">
        <v>130</v>
      </c>
      <c r="K49" s="135"/>
    </row>
    <row r="50" spans="1:11" ht="12.75">
      <c r="A50" s="6" t="s">
        <v>27</v>
      </c>
      <c r="B50" s="137">
        <v>40</v>
      </c>
      <c r="C50" s="138"/>
      <c r="D50" s="135">
        <v>40</v>
      </c>
      <c r="E50" s="136"/>
      <c r="F50" s="135">
        <v>40</v>
      </c>
      <c r="G50" s="136"/>
      <c r="H50" s="135">
        <v>40</v>
      </c>
      <c r="I50" s="136"/>
      <c r="J50" s="135">
        <v>40</v>
      </c>
      <c r="K50" s="136"/>
    </row>
    <row r="51" spans="1:11" ht="12.75">
      <c r="A51" s="6" t="s">
        <v>28</v>
      </c>
      <c r="B51" s="137">
        <v>40</v>
      </c>
      <c r="C51" s="138"/>
      <c r="D51" s="135">
        <v>40</v>
      </c>
      <c r="E51" s="136"/>
      <c r="F51" s="135">
        <v>40</v>
      </c>
      <c r="G51" s="136"/>
      <c r="H51" s="135">
        <v>40</v>
      </c>
      <c r="I51" s="136"/>
      <c r="J51" s="135">
        <v>40</v>
      </c>
      <c r="K51" s="136"/>
    </row>
    <row r="52" spans="1:11" ht="12.75">
      <c r="A52" s="6" t="s">
        <v>29</v>
      </c>
      <c r="B52" s="137"/>
      <c r="C52" s="138"/>
      <c r="D52" s="135">
        <v>40</v>
      </c>
      <c r="E52" s="136"/>
      <c r="F52" s="135">
        <v>40</v>
      </c>
      <c r="G52" s="136"/>
      <c r="H52" s="135">
        <v>40</v>
      </c>
      <c r="I52" s="136"/>
      <c r="J52" s="135">
        <v>40</v>
      </c>
      <c r="K52" s="136"/>
    </row>
    <row r="53" spans="1:11" ht="12.75">
      <c r="A53" s="9" t="s">
        <v>76</v>
      </c>
      <c r="B53" s="127">
        <f>SUM(B45:C52)</f>
        <v>158</v>
      </c>
      <c r="C53" s="134"/>
      <c r="D53" s="127">
        <f>SUM(D45:E52)</f>
        <v>406</v>
      </c>
      <c r="E53" s="134"/>
      <c r="F53" s="127">
        <f>SUM(F45:G52)</f>
        <v>536</v>
      </c>
      <c r="G53" s="134"/>
      <c r="H53" s="127">
        <f>SUM(H45:I52)</f>
        <v>536</v>
      </c>
      <c r="I53" s="134"/>
      <c r="J53" s="127">
        <f>SUM(J45:K52)</f>
        <v>536</v>
      </c>
      <c r="K53" s="134"/>
    </row>
    <row r="54" spans="1:11" ht="12.75">
      <c r="A54" s="9"/>
      <c r="B54" s="127"/>
      <c r="C54" s="128"/>
      <c r="D54" s="127"/>
      <c r="E54" s="128"/>
      <c r="F54" s="127"/>
      <c r="G54" s="128"/>
      <c r="H54" s="127"/>
      <c r="I54" s="128"/>
      <c r="J54" s="127"/>
      <c r="K54" s="128"/>
    </row>
    <row r="55" spans="1:11" ht="12.75">
      <c r="A55" s="6" t="s">
        <v>85</v>
      </c>
      <c r="B55" s="127">
        <f>B39+B53</f>
        <v>470</v>
      </c>
      <c r="C55" s="128"/>
      <c r="D55" s="127">
        <f>D39+D53</f>
        <v>874</v>
      </c>
      <c r="E55" s="128"/>
      <c r="F55" s="127">
        <f>F39+F53</f>
        <v>1160</v>
      </c>
      <c r="G55" s="128"/>
      <c r="H55" s="127">
        <f>H39+H53</f>
        <v>1368</v>
      </c>
      <c r="I55" s="128"/>
      <c r="J55" s="127">
        <f>J39+J53</f>
        <v>1602</v>
      </c>
      <c r="K55" s="128"/>
    </row>
    <row r="56" spans="1:11" ht="12.75">
      <c r="A56" s="6" t="s">
        <v>86</v>
      </c>
      <c r="B56" s="139">
        <v>0.07</v>
      </c>
      <c r="C56" s="140"/>
      <c r="D56" s="131">
        <f>$B$56</f>
        <v>0.07</v>
      </c>
      <c r="E56" s="132"/>
      <c r="F56" s="131">
        <f>$B$56</f>
        <v>0.07</v>
      </c>
      <c r="G56" s="132"/>
      <c r="H56" s="131">
        <f>$B$56</f>
        <v>0.07</v>
      </c>
      <c r="I56" s="132"/>
      <c r="J56" s="131">
        <f>$B$56</f>
        <v>0.07</v>
      </c>
      <c r="K56" s="132"/>
    </row>
    <row r="57" spans="1:11" ht="12.75">
      <c r="A57" s="9" t="s">
        <v>88</v>
      </c>
      <c r="B57" s="127">
        <f>B55*B56</f>
        <v>32.900000000000006</v>
      </c>
      <c r="C57" s="128"/>
      <c r="D57" s="127">
        <f>D55*D56</f>
        <v>61.18000000000001</v>
      </c>
      <c r="E57" s="128"/>
      <c r="F57" s="127">
        <f>F55*F56</f>
        <v>81.2</v>
      </c>
      <c r="G57" s="128"/>
      <c r="H57" s="127">
        <f>H55*H56</f>
        <v>95.76</v>
      </c>
      <c r="I57" s="128"/>
      <c r="J57" s="127">
        <f>J55*J56</f>
        <v>112.14000000000001</v>
      </c>
      <c r="K57" s="128"/>
    </row>
    <row r="58" spans="1:11" ht="12.75">
      <c r="A58" s="9"/>
      <c r="B58" s="127"/>
      <c r="C58" s="128"/>
      <c r="D58" s="127"/>
      <c r="E58" s="128"/>
      <c r="F58" s="127"/>
      <c r="G58" s="128"/>
      <c r="H58" s="127"/>
      <c r="I58" s="128"/>
      <c r="J58" s="127"/>
      <c r="K58" s="128"/>
    </row>
    <row r="59" spans="1:11" ht="12.75">
      <c r="A59" s="6"/>
      <c r="B59" s="143"/>
      <c r="C59" s="144"/>
      <c r="D59" s="145"/>
      <c r="E59" s="145"/>
      <c r="F59" s="145"/>
      <c r="G59" s="145"/>
      <c r="H59" s="145"/>
      <c r="I59" s="145"/>
      <c r="J59" s="145"/>
      <c r="K59" s="145"/>
    </row>
    <row r="60" spans="1:11" ht="12.75">
      <c r="A60" t="s">
        <v>87</v>
      </c>
      <c r="B60" s="143">
        <f>B29/8000</f>
        <v>3.5</v>
      </c>
      <c r="C60" s="164"/>
      <c r="D60" s="179">
        <f>(D29-B29)/8000</f>
        <v>2</v>
      </c>
      <c r="E60" s="179"/>
      <c r="F60" s="179">
        <f>(F29-D29)/8000</f>
        <v>2</v>
      </c>
      <c r="G60" s="179"/>
      <c r="H60" s="179">
        <f>(H29-F29)/8000</f>
        <v>2.5</v>
      </c>
      <c r="I60" s="179"/>
      <c r="J60" s="179">
        <f>(J29-H29)/8000</f>
        <v>2.75</v>
      </c>
      <c r="K60" s="179"/>
    </row>
    <row r="61" spans="1:11" ht="12.75">
      <c r="A61" t="s">
        <v>79</v>
      </c>
      <c r="B61" s="143">
        <f>ROUNDUP(B60,0)</f>
        <v>4</v>
      </c>
      <c r="C61" s="144"/>
      <c r="D61" s="143">
        <f>ROUNDUP(D60,0)</f>
        <v>2</v>
      </c>
      <c r="E61" s="144"/>
      <c r="F61" s="143">
        <f>ROUNDUP(F60,0)</f>
        <v>2</v>
      </c>
      <c r="G61" s="144"/>
      <c r="H61" s="143">
        <f>ROUNDUP(H60,0)</f>
        <v>3</v>
      </c>
      <c r="I61" s="144"/>
      <c r="J61" s="143">
        <f>ROUNDUP(J60,0)</f>
        <v>3</v>
      </c>
      <c r="K61" s="144"/>
    </row>
    <row r="62" spans="1:11" ht="12.75">
      <c r="A62" t="s">
        <v>32</v>
      </c>
      <c r="B62" s="165">
        <v>0</v>
      </c>
      <c r="C62" s="166"/>
      <c r="D62" s="180">
        <v>1</v>
      </c>
      <c r="E62" s="180"/>
      <c r="F62" s="180">
        <v>1</v>
      </c>
      <c r="G62" s="180"/>
      <c r="H62" s="180">
        <v>1</v>
      </c>
      <c r="I62" s="180"/>
      <c r="J62" s="180">
        <v>1</v>
      </c>
      <c r="K62" s="180"/>
    </row>
    <row r="63" spans="1:11" ht="12.75">
      <c r="A63" s="6" t="s">
        <v>33</v>
      </c>
      <c r="B63" s="127">
        <f>SUM(B61:C62)</f>
        <v>4</v>
      </c>
      <c r="C63" s="134"/>
      <c r="D63" s="127">
        <f>SUM(D61:E62)</f>
        <v>3</v>
      </c>
      <c r="E63" s="134"/>
      <c r="F63" s="127">
        <f>SUM(F61:G62)</f>
        <v>3</v>
      </c>
      <c r="G63" s="134"/>
      <c r="H63" s="127">
        <f>SUM(H61:I62)</f>
        <v>4</v>
      </c>
      <c r="I63" s="134"/>
      <c r="J63" s="127">
        <f>SUM(J61:K62)</f>
        <v>4</v>
      </c>
      <c r="K63" s="134"/>
    </row>
    <row r="64" spans="1:11" ht="12.75">
      <c r="A64" s="6" t="s">
        <v>34</v>
      </c>
      <c r="B64" s="137">
        <v>300</v>
      </c>
      <c r="C64" s="138"/>
      <c r="D64" s="153">
        <f>$B$64</f>
        <v>300</v>
      </c>
      <c r="E64" s="133"/>
      <c r="F64" s="153">
        <f>$B$64</f>
        <v>300</v>
      </c>
      <c r="G64" s="133"/>
      <c r="H64" s="153">
        <f>$B$64</f>
        <v>300</v>
      </c>
      <c r="I64" s="133"/>
      <c r="J64" s="153">
        <f>$B$64</f>
        <v>300</v>
      </c>
      <c r="K64" s="133"/>
    </row>
    <row r="65" spans="1:11" ht="12.75">
      <c r="A65" s="9" t="s">
        <v>77</v>
      </c>
      <c r="B65" s="127">
        <f>B63*B64</f>
        <v>1200</v>
      </c>
      <c r="C65" s="134"/>
      <c r="D65" s="127">
        <f>D63*D64</f>
        <v>900</v>
      </c>
      <c r="E65" s="134"/>
      <c r="F65" s="127">
        <f>F63*F64</f>
        <v>900</v>
      </c>
      <c r="G65" s="134"/>
      <c r="H65" s="127">
        <f>H63*H64</f>
        <v>1200</v>
      </c>
      <c r="I65" s="134"/>
      <c r="J65" s="127">
        <f>J63*J64</f>
        <v>1200</v>
      </c>
      <c r="K65" s="134"/>
    </row>
    <row r="66" spans="1:11" ht="12.75">
      <c r="A66" s="6"/>
      <c r="B66" s="127"/>
      <c r="C66" s="134"/>
      <c r="D66" s="147"/>
      <c r="E66" s="147"/>
      <c r="F66" s="147"/>
      <c r="G66" s="147"/>
      <c r="H66" s="147"/>
      <c r="I66" s="147"/>
      <c r="J66" s="147"/>
      <c r="K66" s="147"/>
    </row>
    <row r="67" spans="1:11" ht="12.75">
      <c r="A67" s="6" t="s">
        <v>84</v>
      </c>
      <c r="B67" s="151">
        <v>0.25</v>
      </c>
      <c r="C67" s="152"/>
      <c r="D67" s="148">
        <f>$B$67</f>
        <v>0.25</v>
      </c>
      <c r="E67" s="148"/>
      <c r="F67" s="148">
        <f>$B$67</f>
        <v>0.25</v>
      </c>
      <c r="G67" s="148"/>
      <c r="H67" s="148">
        <f>$B$67</f>
        <v>0.25</v>
      </c>
      <c r="I67" s="148"/>
      <c r="J67" s="148">
        <f>$B$67</f>
        <v>0.25</v>
      </c>
      <c r="K67" s="148"/>
    </row>
    <row r="68" spans="1:11" ht="12.75">
      <c r="A68" s="9" t="s">
        <v>83</v>
      </c>
      <c r="B68" s="127">
        <f>B67*B65</f>
        <v>300</v>
      </c>
      <c r="C68" s="134"/>
      <c r="D68" s="127">
        <f>(D67*D65)+B68</f>
        <v>525</v>
      </c>
      <c r="E68" s="134"/>
      <c r="F68" s="127">
        <f>(F67*F65)+D68</f>
        <v>750</v>
      </c>
      <c r="G68" s="134"/>
      <c r="H68" s="127">
        <f>(H67*H65)+F68</f>
        <v>1050</v>
      </c>
      <c r="I68" s="134"/>
      <c r="J68" s="127">
        <f>(J67*J65)+H68</f>
        <v>1350</v>
      </c>
      <c r="K68" s="134"/>
    </row>
    <row r="69" spans="1:11" ht="12.75">
      <c r="A69" s="6"/>
      <c r="B69" s="127"/>
      <c r="C69" s="134"/>
      <c r="D69" s="147"/>
      <c r="E69" s="147"/>
      <c r="F69" s="147"/>
      <c r="G69" s="147"/>
      <c r="H69" s="147"/>
      <c r="I69" s="147"/>
      <c r="J69" s="147"/>
      <c r="K69" s="147"/>
    </row>
    <row r="70" spans="1:11" ht="12.75">
      <c r="A70" s="6"/>
      <c r="B70" s="162"/>
      <c r="C70" s="163"/>
      <c r="D70" s="146"/>
      <c r="E70" s="146"/>
      <c r="F70" s="146"/>
      <c r="G70" s="146"/>
      <c r="H70" s="146"/>
      <c r="I70" s="146"/>
      <c r="J70" s="146"/>
      <c r="K70" s="146"/>
    </row>
    <row r="71" spans="2:11" ht="12.75">
      <c r="B71" s="162"/>
      <c r="C71" s="163"/>
      <c r="D71" s="146"/>
      <c r="E71" s="146"/>
      <c r="F71" s="146"/>
      <c r="G71" s="146"/>
      <c r="H71" s="146"/>
      <c r="I71" s="146"/>
      <c r="J71" s="146"/>
      <c r="K71" s="146"/>
    </row>
    <row r="72" spans="2:11" ht="12.75">
      <c r="B72" s="162"/>
      <c r="C72" s="163"/>
      <c r="D72" s="146"/>
      <c r="E72" s="146"/>
      <c r="F72" s="146"/>
      <c r="G72" s="146"/>
      <c r="H72" s="146"/>
      <c r="I72" s="146"/>
      <c r="J72" s="146"/>
      <c r="K72" s="146"/>
    </row>
    <row r="73" spans="2:11" ht="12.75">
      <c r="B73" s="162"/>
      <c r="C73" s="163"/>
      <c r="D73" s="146"/>
      <c r="E73" s="146"/>
      <c r="F73" s="146"/>
      <c r="G73" s="146"/>
      <c r="H73" s="146"/>
      <c r="I73" s="146"/>
      <c r="J73" s="146"/>
      <c r="K73" s="146"/>
    </row>
    <row r="74" spans="2:11" ht="12.75">
      <c r="B74" s="162"/>
      <c r="C74" s="163"/>
      <c r="D74" s="146"/>
      <c r="E74" s="146"/>
      <c r="F74" s="146"/>
      <c r="G74" s="146"/>
      <c r="H74" s="146"/>
      <c r="I74" s="146"/>
      <c r="J74" s="146"/>
      <c r="K74" s="146"/>
    </row>
    <row r="75" spans="2:3" ht="12.75">
      <c r="B75" s="162"/>
      <c r="C75" s="163"/>
    </row>
    <row r="76" spans="2:3" ht="12.75">
      <c r="B76" s="162"/>
      <c r="C76" s="163"/>
    </row>
    <row r="77" spans="2:3" ht="12.75">
      <c r="B77" s="162"/>
      <c r="C77" s="163"/>
    </row>
    <row r="78" spans="2:3" ht="12.75">
      <c r="B78" s="162"/>
      <c r="C78" s="163"/>
    </row>
    <row r="79" spans="2:3" ht="12.75">
      <c r="B79" s="162"/>
      <c r="C79" s="163"/>
    </row>
    <row r="80" spans="2:3" ht="12.75">
      <c r="B80" s="162"/>
      <c r="C80" s="163"/>
    </row>
    <row r="81" spans="2:3" ht="12.75">
      <c r="B81" s="162"/>
      <c r="C81" s="163"/>
    </row>
    <row r="82" spans="2:3" ht="12.75">
      <c r="B82" s="162"/>
      <c r="C82" s="163"/>
    </row>
    <row r="83" spans="2:3" ht="12.75">
      <c r="B83" s="162"/>
      <c r="C83" s="163"/>
    </row>
    <row r="84" spans="2:3" ht="12.75">
      <c r="B84" s="162"/>
      <c r="C84" s="163"/>
    </row>
    <row r="85" spans="2:3" ht="12.75">
      <c r="B85" s="162"/>
      <c r="C85" s="163"/>
    </row>
    <row r="86" spans="2:3" ht="12.75">
      <c r="B86" s="162"/>
      <c r="C86" s="163"/>
    </row>
    <row r="87" spans="2:3" ht="12.75">
      <c r="B87" s="162"/>
      <c r="C87" s="163"/>
    </row>
    <row r="88" spans="2:3" ht="12.75">
      <c r="B88" s="162"/>
      <c r="C88" s="163"/>
    </row>
    <row r="89" spans="2:3" ht="12.75">
      <c r="B89" s="162"/>
      <c r="C89" s="163"/>
    </row>
    <row r="90" spans="2:3" ht="12.75">
      <c r="B90" s="162"/>
      <c r="C90" s="163"/>
    </row>
    <row r="91" spans="2:3" ht="12.75">
      <c r="B91" s="162"/>
      <c r="C91" s="163"/>
    </row>
    <row r="92" spans="2:3" ht="12.75">
      <c r="B92" s="160"/>
      <c r="C92" s="161"/>
    </row>
    <row r="93" spans="2:3" ht="12.75">
      <c r="B93" s="160"/>
      <c r="C93" s="161"/>
    </row>
    <row r="94" spans="2:3" ht="12.75">
      <c r="B94" s="160"/>
      <c r="C94" s="161"/>
    </row>
    <row r="95" spans="2:3" ht="12.75">
      <c r="B95" s="160"/>
      <c r="C95" s="161"/>
    </row>
    <row r="96" spans="2:3" ht="12.75">
      <c r="B96" s="160"/>
      <c r="C96" s="161"/>
    </row>
    <row r="97" spans="2:3" ht="12.75">
      <c r="B97" s="160"/>
      <c r="C97" s="161"/>
    </row>
    <row r="98" spans="2:3" ht="12.75">
      <c r="B98" s="160"/>
      <c r="C98" s="161"/>
    </row>
    <row r="99" spans="2:3" ht="12.75">
      <c r="B99" s="160"/>
      <c r="C99" s="161"/>
    </row>
    <row r="100" spans="2:3" ht="12.75">
      <c r="B100" s="160"/>
      <c r="C100" s="161"/>
    </row>
    <row r="101" spans="2:3" ht="12.75">
      <c r="B101" s="160"/>
      <c r="C101" s="161"/>
    </row>
    <row r="102" spans="2:3" ht="12.75">
      <c r="B102" s="160"/>
      <c r="C102" s="161"/>
    </row>
    <row r="103" spans="2:3" ht="12.75">
      <c r="B103" s="160"/>
      <c r="C103" s="161"/>
    </row>
    <row r="104" spans="2:3" ht="12.75">
      <c r="B104" s="160"/>
      <c r="C104" s="161"/>
    </row>
    <row r="105" spans="2:3" ht="12.75">
      <c r="B105" s="160"/>
      <c r="C105" s="161"/>
    </row>
    <row r="106" spans="2:3" ht="12.75">
      <c r="B106" s="160"/>
      <c r="C106" s="161"/>
    </row>
    <row r="107" spans="2:3" ht="12.75">
      <c r="B107" s="160"/>
      <c r="C107" s="161"/>
    </row>
    <row r="108" spans="2:3" ht="12.75">
      <c r="B108" s="160"/>
      <c r="C108" s="161"/>
    </row>
    <row r="109" spans="2:3" ht="12.75">
      <c r="B109" s="160"/>
      <c r="C109" s="161"/>
    </row>
    <row r="110" spans="2:3" ht="12.75">
      <c r="B110" s="160"/>
      <c r="C110" s="161"/>
    </row>
    <row r="111" spans="2:3" ht="12.75">
      <c r="B111" s="160"/>
      <c r="C111" s="161"/>
    </row>
    <row r="112" spans="2:3" ht="12.75">
      <c r="B112" s="160"/>
      <c r="C112" s="161"/>
    </row>
    <row r="113" spans="2:3" ht="12.75">
      <c r="B113" s="160"/>
      <c r="C113" s="161"/>
    </row>
    <row r="114" spans="2:3" ht="12.75">
      <c r="B114" s="160"/>
      <c r="C114" s="161"/>
    </row>
    <row r="115" spans="2:3" ht="12.75">
      <c r="B115" s="160"/>
      <c r="C115" s="161"/>
    </row>
    <row r="116" spans="2:3" ht="12.75">
      <c r="B116" s="160"/>
      <c r="C116" s="161"/>
    </row>
    <row r="117" spans="2:3" ht="12.75">
      <c r="B117" s="160"/>
      <c r="C117" s="161"/>
    </row>
    <row r="118" spans="2:3" ht="12.75">
      <c r="B118" s="160"/>
      <c r="C118" s="161"/>
    </row>
    <row r="119" spans="2:3" ht="12.75">
      <c r="B119" s="160"/>
      <c r="C119" s="161"/>
    </row>
    <row r="120" spans="2:3" ht="12.75">
      <c r="B120" s="160"/>
      <c r="C120" s="161"/>
    </row>
    <row r="121" spans="2:3" ht="12.75">
      <c r="B121" s="160"/>
      <c r="C121" s="161"/>
    </row>
    <row r="122" spans="2:3" ht="12.75">
      <c r="B122" s="160"/>
      <c r="C122" s="161"/>
    </row>
    <row r="123" spans="2:3" ht="12.75">
      <c r="B123" s="160"/>
      <c r="C123" s="161"/>
    </row>
    <row r="124" spans="2:3" ht="12.75">
      <c r="B124" s="160"/>
      <c r="C124" s="161"/>
    </row>
    <row r="125" spans="2:3" ht="12.75">
      <c r="B125" s="160"/>
      <c r="C125" s="161"/>
    </row>
    <row r="126" spans="2:3" ht="12.75">
      <c r="B126" s="160"/>
      <c r="C126" s="161"/>
    </row>
    <row r="127" spans="2:3" ht="12.75">
      <c r="B127" s="160"/>
      <c r="C127" s="161"/>
    </row>
    <row r="128" spans="2:3" ht="12.75">
      <c r="B128" s="160"/>
      <c r="C128" s="161"/>
    </row>
    <row r="129" spans="2:3" ht="12.75">
      <c r="B129" s="160"/>
      <c r="C129" s="161"/>
    </row>
    <row r="130" spans="2:3" ht="12.75">
      <c r="B130" s="160"/>
      <c r="C130" s="161"/>
    </row>
    <row r="131" spans="2:3" ht="12.75">
      <c r="B131" s="160"/>
      <c r="C131" s="161"/>
    </row>
    <row r="132" spans="2:3" ht="12.75">
      <c r="B132" s="160"/>
      <c r="C132" s="161"/>
    </row>
    <row r="133" spans="2:3" ht="12.75">
      <c r="B133" s="160"/>
      <c r="C133" s="161"/>
    </row>
    <row r="134" spans="2:3" ht="12.75">
      <c r="B134" s="160"/>
      <c r="C134" s="161"/>
    </row>
    <row r="135" spans="2:3" ht="12.75">
      <c r="B135" s="160"/>
      <c r="C135" s="161"/>
    </row>
    <row r="136" spans="2:3" ht="12.75">
      <c r="B136" s="160"/>
      <c r="C136" s="161"/>
    </row>
    <row r="137" spans="2:3" ht="12.75">
      <c r="B137" s="160"/>
      <c r="C137" s="161"/>
    </row>
    <row r="138" spans="2:3" ht="12.75">
      <c r="B138" s="160"/>
      <c r="C138" s="161"/>
    </row>
    <row r="139" spans="2:3" ht="12.75">
      <c r="B139" s="160"/>
      <c r="C139" s="161"/>
    </row>
    <row r="140" spans="2:3" ht="12.75">
      <c r="B140" s="160"/>
      <c r="C140" s="161"/>
    </row>
    <row r="141" spans="2:3" ht="12.75">
      <c r="B141" s="160"/>
      <c r="C141" s="161"/>
    </row>
    <row r="142" spans="2:3" ht="12.75">
      <c r="B142" s="160"/>
      <c r="C142" s="161"/>
    </row>
    <row r="143" spans="2:3" ht="12.75">
      <c r="B143" s="160"/>
      <c r="C143" s="161"/>
    </row>
    <row r="144" spans="2:3" ht="12.75">
      <c r="B144" s="160"/>
      <c r="C144" s="161"/>
    </row>
    <row r="145" spans="2:3" ht="12.75">
      <c r="B145" s="160"/>
      <c r="C145" s="161"/>
    </row>
    <row r="146" spans="2:3" ht="12.75">
      <c r="B146" s="160"/>
      <c r="C146" s="161"/>
    </row>
    <row r="147" spans="2:3" ht="12.75">
      <c r="B147" s="160"/>
      <c r="C147" s="161"/>
    </row>
    <row r="148" spans="2:3" ht="12.75">
      <c r="B148" s="160"/>
      <c r="C148" s="161"/>
    </row>
    <row r="149" spans="2:3" ht="12.75">
      <c r="B149" s="160"/>
      <c r="C149" s="161"/>
    </row>
    <row r="150" spans="2:3" ht="12.75">
      <c r="B150" s="160"/>
      <c r="C150" s="161"/>
    </row>
    <row r="151" spans="2:3" ht="12.75">
      <c r="B151" s="160"/>
      <c r="C151" s="161"/>
    </row>
    <row r="152" spans="2:3" ht="12.75">
      <c r="B152" s="160"/>
      <c r="C152" s="161"/>
    </row>
    <row r="153" spans="2:3" ht="12.75">
      <c r="B153" s="160"/>
      <c r="C153" s="161"/>
    </row>
    <row r="154" spans="2:3" ht="12.75">
      <c r="B154" s="160"/>
      <c r="C154" s="161"/>
    </row>
    <row r="155" spans="2:3" ht="12.75">
      <c r="B155" s="160"/>
      <c r="C155" s="161"/>
    </row>
    <row r="156" spans="2:3" ht="12.75">
      <c r="B156" s="160"/>
      <c r="C156" s="161"/>
    </row>
    <row r="157" spans="2:3" ht="12.75">
      <c r="B157" s="160"/>
      <c r="C157" s="161"/>
    </row>
    <row r="158" spans="2:3" ht="12.75">
      <c r="B158" s="160"/>
      <c r="C158" s="161"/>
    </row>
    <row r="159" spans="2:3" ht="12.75">
      <c r="B159" s="160"/>
      <c r="C159" s="161"/>
    </row>
    <row r="160" spans="2:3" ht="12.75">
      <c r="B160" s="160"/>
      <c r="C160" s="161"/>
    </row>
    <row r="161" spans="2:3" ht="12.75">
      <c r="B161" s="160"/>
      <c r="C161" s="161"/>
    </row>
    <row r="162" spans="2:3" ht="12.75">
      <c r="B162" s="160"/>
      <c r="C162" s="161"/>
    </row>
    <row r="163" spans="2:3" ht="12.75">
      <c r="B163" s="160"/>
      <c r="C163" s="161"/>
    </row>
    <row r="164" spans="2:3" ht="12.75">
      <c r="B164" s="160"/>
      <c r="C164" s="161"/>
    </row>
    <row r="165" spans="2:3" ht="12.75">
      <c r="B165" s="160"/>
      <c r="C165" s="161"/>
    </row>
    <row r="166" spans="2:3" ht="12.75">
      <c r="B166" s="160"/>
      <c r="C166" s="161"/>
    </row>
    <row r="167" spans="2:3" ht="12.75">
      <c r="B167" s="160"/>
      <c r="C167" s="161"/>
    </row>
    <row r="168" spans="2:3" ht="12.75">
      <c r="B168" s="160"/>
      <c r="C168" s="161"/>
    </row>
    <row r="169" spans="2:3" ht="12.75">
      <c r="B169" s="160"/>
      <c r="C169" s="161"/>
    </row>
    <row r="170" spans="2:3" ht="12.75">
      <c r="B170" s="160"/>
      <c r="C170" s="161"/>
    </row>
    <row r="171" spans="2:3" ht="12.75">
      <c r="B171" s="160"/>
      <c r="C171" s="161"/>
    </row>
    <row r="172" spans="2:3" ht="12.75">
      <c r="B172" s="160"/>
      <c r="C172" s="161"/>
    </row>
    <row r="173" spans="2:3" ht="12.75">
      <c r="B173" s="160"/>
      <c r="C173" s="161"/>
    </row>
    <row r="174" spans="2:3" ht="12.75">
      <c r="B174" s="160"/>
      <c r="C174" s="161"/>
    </row>
    <row r="175" spans="2:3" ht="12.75">
      <c r="B175" s="160"/>
      <c r="C175" s="161"/>
    </row>
    <row r="176" spans="2:3" ht="12.75">
      <c r="B176" s="160"/>
      <c r="C176" s="161"/>
    </row>
    <row r="177" spans="2:3" ht="12.75">
      <c r="B177" s="160"/>
      <c r="C177" s="161"/>
    </row>
    <row r="178" spans="2:3" ht="12.75">
      <c r="B178" s="160"/>
      <c r="C178" s="161"/>
    </row>
    <row r="179" spans="2:3" ht="12.75">
      <c r="B179" s="160"/>
      <c r="C179" s="161"/>
    </row>
    <row r="180" spans="2:3" ht="12.75">
      <c r="B180" s="160"/>
      <c r="C180" s="161"/>
    </row>
    <row r="181" spans="2:3" ht="12.75">
      <c r="B181" s="160"/>
      <c r="C181" s="161"/>
    </row>
    <row r="182" spans="2:3" ht="12.75">
      <c r="B182" s="160"/>
      <c r="C182" s="161"/>
    </row>
    <row r="183" spans="2:3" ht="12.75">
      <c r="B183" s="160"/>
      <c r="C183" s="161"/>
    </row>
    <row r="184" spans="2:3" ht="12.75">
      <c r="B184" s="160"/>
      <c r="C184" s="161"/>
    </row>
    <row r="185" spans="2:3" ht="12.75">
      <c r="B185" s="160"/>
      <c r="C185" s="161"/>
    </row>
    <row r="186" spans="2:3" ht="12.75">
      <c r="B186" s="160"/>
      <c r="C186" s="161"/>
    </row>
    <row r="187" spans="2:3" ht="12.75">
      <c r="B187" s="160"/>
      <c r="C187" s="161"/>
    </row>
    <row r="188" spans="2:3" ht="12.75">
      <c r="B188" s="160"/>
      <c r="C188" s="161"/>
    </row>
    <row r="189" spans="2:3" ht="12.75">
      <c r="B189" s="160"/>
      <c r="C189" s="161"/>
    </row>
    <row r="190" spans="2:3" ht="12.75">
      <c r="B190" s="160"/>
      <c r="C190" s="161"/>
    </row>
    <row r="191" spans="2:3" ht="12.75">
      <c r="B191" s="160"/>
      <c r="C191" s="161"/>
    </row>
    <row r="192" spans="2:3" ht="12.75">
      <c r="B192" s="160"/>
      <c r="C192" s="161"/>
    </row>
    <row r="193" spans="2:3" ht="12.75">
      <c r="B193" s="160"/>
      <c r="C193" s="161"/>
    </row>
    <row r="194" spans="2:3" ht="12.75">
      <c r="B194" s="160"/>
      <c r="C194" s="161"/>
    </row>
    <row r="195" spans="2:3" ht="12.75">
      <c r="B195" s="160"/>
      <c r="C195" s="161"/>
    </row>
    <row r="196" spans="2:3" ht="12.75">
      <c r="B196" s="160"/>
      <c r="C196" s="161"/>
    </row>
    <row r="197" spans="2:3" ht="12.75">
      <c r="B197" s="160"/>
      <c r="C197" s="161"/>
    </row>
    <row r="198" spans="2:3" ht="12.75">
      <c r="B198" s="160"/>
      <c r="C198" s="161"/>
    </row>
    <row r="199" spans="2:3" ht="12.75">
      <c r="B199" s="160"/>
      <c r="C199" s="161"/>
    </row>
    <row r="200" spans="2:3" ht="12.75">
      <c r="B200" s="160"/>
      <c r="C200" s="161"/>
    </row>
    <row r="201" spans="2:3" ht="12.75">
      <c r="B201" s="160"/>
      <c r="C201" s="161"/>
    </row>
    <row r="202" spans="2:3" ht="12.75">
      <c r="B202" s="160"/>
      <c r="C202" s="161"/>
    </row>
    <row r="203" spans="2:3" ht="12.75">
      <c r="B203" s="160"/>
      <c r="C203" s="161"/>
    </row>
    <row r="204" spans="2:3" ht="12.75">
      <c r="B204" s="160"/>
      <c r="C204" s="161"/>
    </row>
    <row r="205" spans="2:3" ht="12.75">
      <c r="B205" s="160"/>
      <c r="C205" s="161"/>
    </row>
    <row r="206" spans="2:3" ht="12.75">
      <c r="B206" s="160"/>
      <c r="C206" s="161"/>
    </row>
    <row r="207" spans="2:3" ht="12.75">
      <c r="B207" s="160"/>
      <c r="C207" s="161"/>
    </row>
    <row r="208" spans="2:3" ht="12.75">
      <c r="B208" s="160"/>
      <c r="C208" s="161"/>
    </row>
    <row r="209" spans="2:3" ht="12.75">
      <c r="B209" s="160"/>
      <c r="C209" s="161"/>
    </row>
    <row r="210" spans="2:3" ht="12.75">
      <c r="B210" s="160"/>
      <c r="C210" s="161"/>
    </row>
    <row r="211" spans="2:3" ht="12.75">
      <c r="B211" s="160"/>
      <c r="C211" s="161"/>
    </row>
    <row r="212" spans="2:3" ht="12.75">
      <c r="B212" s="160"/>
      <c r="C212" s="161"/>
    </row>
    <row r="213" spans="2:3" ht="12.75">
      <c r="B213" s="160"/>
      <c r="C213" s="161"/>
    </row>
    <row r="214" spans="2:3" ht="12.75">
      <c r="B214" s="160"/>
      <c r="C214" s="161"/>
    </row>
    <row r="215" spans="2:3" ht="12.75">
      <c r="B215" s="160"/>
      <c r="C215" s="161"/>
    </row>
    <row r="216" spans="2:3" ht="12.75">
      <c r="B216" s="160"/>
      <c r="C216" s="161"/>
    </row>
    <row r="217" spans="2:3" ht="12.75">
      <c r="B217" s="160"/>
      <c r="C217" s="161"/>
    </row>
    <row r="218" spans="2:3" ht="12.75">
      <c r="B218" s="160"/>
      <c r="C218" s="161"/>
    </row>
    <row r="219" spans="2:3" ht="12.75">
      <c r="B219" s="160"/>
      <c r="C219" s="161"/>
    </row>
    <row r="220" spans="2:3" ht="12.75">
      <c r="B220" s="160"/>
      <c r="C220" s="161"/>
    </row>
    <row r="221" spans="2:3" ht="12.75">
      <c r="B221" s="160"/>
      <c r="C221" s="161"/>
    </row>
    <row r="222" spans="2:3" ht="12.75">
      <c r="B222" s="160"/>
      <c r="C222" s="161"/>
    </row>
    <row r="223" spans="2:3" ht="12.75">
      <c r="B223" s="160"/>
      <c r="C223" s="161"/>
    </row>
    <row r="224" spans="2:3" ht="12.75">
      <c r="B224" s="160"/>
      <c r="C224" s="161"/>
    </row>
    <row r="225" spans="2:3" ht="12.75">
      <c r="B225" s="160"/>
      <c r="C225" s="161"/>
    </row>
    <row r="226" spans="2:3" ht="12.75">
      <c r="B226" s="160"/>
      <c r="C226" s="161"/>
    </row>
    <row r="227" spans="2:3" ht="12.75">
      <c r="B227" s="160"/>
      <c r="C227" s="161"/>
    </row>
    <row r="228" spans="2:3" ht="12.75">
      <c r="B228" s="160"/>
      <c r="C228" s="161"/>
    </row>
    <row r="229" spans="2:3" ht="12.75">
      <c r="B229" s="160"/>
      <c r="C229" s="161"/>
    </row>
    <row r="230" spans="2:3" ht="12.75">
      <c r="B230" s="160"/>
      <c r="C230" s="161"/>
    </row>
    <row r="231" spans="2:3" ht="12.75">
      <c r="B231" s="160"/>
      <c r="C231" s="161"/>
    </row>
    <row r="232" spans="2:3" ht="12.75">
      <c r="B232" s="160"/>
      <c r="C232" s="161"/>
    </row>
    <row r="233" spans="2:3" ht="12.75">
      <c r="B233" s="160"/>
      <c r="C233" s="161"/>
    </row>
    <row r="234" spans="2:3" ht="12.75">
      <c r="B234" s="160"/>
      <c r="C234" s="161"/>
    </row>
    <row r="235" spans="2:3" ht="12.75">
      <c r="B235" s="160"/>
      <c r="C235" s="161"/>
    </row>
    <row r="236" spans="2:3" ht="12.75">
      <c r="B236" s="160"/>
      <c r="C236" s="161"/>
    </row>
    <row r="237" spans="2:3" ht="12.75">
      <c r="B237" s="160"/>
      <c r="C237" s="161"/>
    </row>
    <row r="238" spans="2:3" ht="12.75">
      <c r="B238" s="160"/>
      <c r="C238" s="161"/>
    </row>
    <row r="239" spans="2:3" ht="12.75">
      <c r="B239" s="160"/>
      <c r="C239" s="161"/>
    </row>
    <row r="240" spans="2:3" ht="12.75">
      <c r="B240" s="160"/>
      <c r="C240" s="161"/>
    </row>
    <row r="241" spans="2:3" ht="12.75">
      <c r="B241" s="160"/>
      <c r="C241" s="161"/>
    </row>
    <row r="242" spans="2:3" ht="12.75">
      <c r="B242" s="160"/>
      <c r="C242" s="161"/>
    </row>
    <row r="243" spans="2:3" ht="12.75">
      <c r="B243" s="160"/>
      <c r="C243" s="161"/>
    </row>
    <row r="244" spans="2:3" ht="12.75">
      <c r="B244" s="160"/>
      <c r="C244" s="161"/>
    </row>
    <row r="245" spans="2:3" ht="12.75">
      <c r="B245" s="160"/>
      <c r="C245" s="161"/>
    </row>
    <row r="246" spans="2:3" ht="12.75">
      <c r="B246" s="160"/>
      <c r="C246" s="161"/>
    </row>
    <row r="247" spans="2:3" ht="12.75">
      <c r="B247" s="160"/>
      <c r="C247" s="161"/>
    </row>
    <row r="248" spans="2:3" ht="12.75">
      <c r="B248" s="160"/>
      <c r="C248" s="161"/>
    </row>
    <row r="249" spans="2:3" ht="12.75">
      <c r="B249" s="160"/>
      <c r="C249" s="161"/>
    </row>
    <row r="250" spans="2:3" ht="12.75">
      <c r="B250" s="160"/>
      <c r="C250" s="161"/>
    </row>
    <row r="251" spans="2:3" ht="12.75">
      <c r="B251" s="160"/>
      <c r="C251" s="161"/>
    </row>
    <row r="252" spans="2:3" ht="12.75">
      <c r="B252" s="160"/>
      <c r="C252" s="161"/>
    </row>
    <row r="253" spans="2:3" ht="12.75">
      <c r="B253" s="160"/>
      <c r="C253" s="161"/>
    </row>
    <row r="254" spans="2:3" ht="12.75">
      <c r="B254" s="160"/>
      <c r="C254" s="161"/>
    </row>
    <row r="255" spans="2:3" ht="12.75">
      <c r="B255" s="160"/>
      <c r="C255" s="161"/>
    </row>
    <row r="256" spans="2:3" ht="12.75">
      <c r="B256" s="160"/>
      <c r="C256" s="161"/>
    </row>
    <row r="257" spans="2:3" ht="12.75">
      <c r="B257" s="160"/>
      <c r="C257" s="161"/>
    </row>
    <row r="258" spans="2:3" ht="12.75">
      <c r="B258" s="160"/>
      <c r="C258" s="161"/>
    </row>
    <row r="259" spans="2:3" ht="12.75">
      <c r="B259" s="160"/>
      <c r="C259" s="161"/>
    </row>
    <row r="260" spans="2:3" ht="12.75">
      <c r="B260" s="160"/>
      <c r="C260" s="161"/>
    </row>
    <row r="261" spans="2:3" ht="12.75">
      <c r="B261" s="160"/>
      <c r="C261" s="161"/>
    </row>
    <row r="262" spans="2:3" ht="12.75">
      <c r="B262" s="160"/>
      <c r="C262" s="161"/>
    </row>
    <row r="263" spans="2:3" ht="12.75">
      <c r="B263" s="160"/>
      <c r="C263" s="161"/>
    </row>
    <row r="264" spans="2:3" ht="12.75">
      <c r="B264" s="160"/>
      <c r="C264" s="161"/>
    </row>
    <row r="265" spans="2:3" ht="12.75">
      <c r="B265" s="160"/>
      <c r="C265" s="161"/>
    </row>
    <row r="266" spans="2:3" ht="12.75">
      <c r="B266" s="160"/>
      <c r="C266" s="161"/>
    </row>
    <row r="267" spans="2:3" ht="12.75">
      <c r="B267" s="160"/>
      <c r="C267" s="161"/>
    </row>
    <row r="268" spans="2:3" ht="12.75">
      <c r="B268" s="160"/>
      <c r="C268" s="161"/>
    </row>
    <row r="269" spans="2:3" ht="12.75">
      <c r="B269" s="160"/>
      <c r="C269" s="161"/>
    </row>
    <row r="270" spans="2:3" ht="12.75">
      <c r="B270" s="160"/>
      <c r="C270" s="161"/>
    </row>
    <row r="271" spans="2:3" ht="12.75">
      <c r="B271" s="160"/>
      <c r="C271" s="161"/>
    </row>
    <row r="272" spans="2:3" ht="12.75">
      <c r="B272" s="160"/>
      <c r="C272" s="161"/>
    </row>
    <row r="273" spans="2:3" ht="12.75">
      <c r="B273" s="160"/>
      <c r="C273" s="161"/>
    </row>
    <row r="274" spans="2:3" ht="12.75">
      <c r="B274" s="160"/>
      <c r="C274" s="161"/>
    </row>
    <row r="275" spans="2:3" ht="12.75">
      <c r="B275" s="160"/>
      <c r="C275" s="161"/>
    </row>
    <row r="276" spans="2:3" ht="12.75">
      <c r="B276" s="160"/>
      <c r="C276" s="161"/>
    </row>
    <row r="277" spans="2:3" ht="12.75">
      <c r="B277" s="160"/>
      <c r="C277" s="161"/>
    </row>
    <row r="278" spans="2:3" ht="12.75">
      <c r="B278" s="160"/>
      <c r="C278" s="161"/>
    </row>
    <row r="279" spans="2:3" ht="12.75">
      <c r="B279" s="160"/>
      <c r="C279" s="161"/>
    </row>
    <row r="280" spans="2:3" ht="12.75">
      <c r="B280" s="160"/>
      <c r="C280" s="161"/>
    </row>
    <row r="281" spans="2:3" ht="12.75">
      <c r="B281" s="160"/>
      <c r="C281" s="161"/>
    </row>
    <row r="282" spans="2:3" ht="12.75">
      <c r="B282" s="160"/>
      <c r="C282" s="161"/>
    </row>
    <row r="283" spans="2:3" ht="12.75">
      <c r="B283" s="160"/>
      <c r="C283" s="161"/>
    </row>
    <row r="284" spans="2:3" ht="12.75">
      <c r="B284" s="160"/>
      <c r="C284" s="161"/>
    </row>
    <row r="285" spans="2:3" ht="12.75">
      <c r="B285" s="160"/>
      <c r="C285" s="161"/>
    </row>
    <row r="286" spans="2:3" ht="12.75">
      <c r="B286" s="160"/>
      <c r="C286" s="161"/>
    </row>
    <row r="287" spans="2:3" ht="12.75">
      <c r="B287" s="160"/>
      <c r="C287" s="161"/>
    </row>
    <row r="288" spans="2:3" ht="12.75">
      <c r="B288" s="160"/>
      <c r="C288" s="161"/>
    </row>
    <row r="289" spans="2:3" ht="12.75">
      <c r="B289" s="160"/>
      <c r="C289" s="161"/>
    </row>
    <row r="290" spans="2:3" ht="12.75">
      <c r="B290" s="160"/>
      <c r="C290" s="161"/>
    </row>
    <row r="291" spans="2:3" ht="12.75">
      <c r="B291" s="160"/>
      <c r="C291" s="161"/>
    </row>
    <row r="292" spans="2:3" ht="12.75">
      <c r="B292" s="160"/>
      <c r="C292" s="161"/>
    </row>
    <row r="293" spans="2:3" ht="12.75">
      <c r="B293" s="160"/>
      <c r="C293" s="161"/>
    </row>
    <row r="294" spans="2:3" ht="12.75">
      <c r="B294" s="160"/>
      <c r="C294" s="161"/>
    </row>
    <row r="295" spans="2:3" ht="12.75">
      <c r="B295" s="160"/>
      <c r="C295" s="161"/>
    </row>
    <row r="296" spans="2:3" ht="12.75">
      <c r="B296" s="160"/>
      <c r="C296" s="161"/>
    </row>
    <row r="297" spans="2:3" ht="12.75">
      <c r="B297" s="160"/>
      <c r="C297" s="161"/>
    </row>
    <row r="298" spans="2:3" ht="12.75">
      <c r="B298" s="160"/>
      <c r="C298" s="161"/>
    </row>
    <row r="299" spans="2:3" ht="12.75">
      <c r="B299" s="160"/>
      <c r="C299" s="161"/>
    </row>
    <row r="300" spans="2:3" ht="12.75">
      <c r="B300" s="160"/>
      <c r="C300" s="161"/>
    </row>
    <row r="301" spans="2:3" ht="12.75">
      <c r="B301" s="160"/>
      <c r="C301" s="161"/>
    </row>
    <row r="302" spans="2:3" ht="12.75">
      <c r="B302" s="160"/>
      <c r="C302" s="161"/>
    </row>
    <row r="303" spans="2:3" ht="12.75">
      <c r="B303" s="160"/>
      <c r="C303" s="161"/>
    </row>
    <row r="304" spans="2:3" ht="12.75">
      <c r="B304" s="160"/>
      <c r="C304" s="161"/>
    </row>
    <row r="305" spans="2:3" ht="12.75">
      <c r="B305" s="160"/>
      <c r="C305" s="161"/>
    </row>
    <row r="306" spans="2:3" ht="12.75">
      <c r="B306" s="160"/>
      <c r="C306" s="161"/>
    </row>
    <row r="307" spans="2:3" ht="12.75">
      <c r="B307" s="160"/>
      <c r="C307" s="161"/>
    </row>
    <row r="308" spans="2:3" ht="12.75">
      <c r="B308" s="160"/>
      <c r="C308" s="161"/>
    </row>
    <row r="309" spans="2:3" ht="12.75">
      <c r="B309" s="160"/>
      <c r="C309" s="161"/>
    </row>
    <row r="310" spans="2:3" ht="12.75">
      <c r="B310" s="160"/>
      <c r="C310" s="161"/>
    </row>
    <row r="311" spans="2:3" ht="12.75">
      <c r="B311" s="160"/>
      <c r="C311" s="161"/>
    </row>
    <row r="312" spans="2:3" ht="12.75">
      <c r="B312" s="160"/>
      <c r="C312" s="161"/>
    </row>
    <row r="313" spans="2:3" ht="12.75">
      <c r="B313" s="160"/>
      <c r="C313" s="161"/>
    </row>
    <row r="314" spans="2:3" ht="12.75">
      <c r="B314" s="160"/>
      <c r="C314" s="161"/>
    </row>
    <row r="315" spans="2:3" ht="12.75">
      <c r="B315" s="160"/>
      <c r="C315" s="161"/>
    </row>
    <row r="316" spans="2:3" ht="12.75">
      <c r="B316" s="160"/>
      <c r="C316" s="161"/>
    </row>
    <row r="317" spans="2:3" ht="12.75">
      <c r="B317" s="160"/>
      <c r="C317" s="161"/>
    </row>
    <row r="318" spans="2:3" ht="12.75">
      <c r="B318" s="160"/>
      <c r="C318" s="161"/>
    </row>
    <row r="319" spans="2:3" ht="12.75">
      <c r="B319" s="160"/>
      <c r="C319" s="161"/>
    </row>
    <row r="320" spans="2:3" ht="12.75">
      <c r="B320" s="160"/>
      <c r="C320" s="161"/>
    </row>
    <row r="321" spans="2:3" ht="12.75">
      <c r="B321" s="160"/>
      <c r="C321" s="161"/>
    </row>
    <row r="322" spans="2:3" ht="12.75">
      <c r="B322" s="160"/>
      <c r="C322" s="161"/>
    </row>
    <row r="323" spans="2:3" ht="12.75">
      <c r="B323" s="160"/>
      <c r="C323" s="161"/>
    </row>
    <row r="324" spans="2:3" ht="12.75">
      <c r="B324" s="160"/>
      <c r="C324" s="161"/>
    </row>
    <row r="325" spans="2:3" ht="12.75">
      <c r="B325" s="160"/>
      <c r="C325" s="161"/>
    </row>
    <row r="326" spans="2:3" ht="12.75">
      <c r="B326" s="160"/>
      <c r="C326" s="161"/>
    </row>
    <row r="327" spans="2:3" ht="12.75">
      <c r="B327" s="160"/>
      <c r="C327" s="161"/>
    </row>
    <row r="328" spans="2:3" ht="12.75">
      <c r="B328" s="160"/>
      <c r="C328" s="161"/>
    </row>
    <row r="329" spans="2:3" ht="12.75">
      <c r="B329" s="160"/>
      <c r="C329" s="161"/>
    </row>
    <row r="330" spans="2:3" ht="12.75">
      <c r="B330" s="160"/>
      <c r="C330" s="161"/>
    </row>
    <row r="331" spans="2:3" ht="12.75">
      <c r="B331" s="160"/>
      <c r="C331" s="161"/>
    </row>
    <row r="332" spans="2:3" ht="12.75">
      <c r="B332" s="160"/>
      <c r="C332" s="161"/>
    </row>
    <row r="333" spans="2:3" ht="12.75">
      <c r="B333" s="160"/>
      <c r="C333" s="161"/>
    </row>
    <row r="334" spans="2:3" ht="12.75">
      <c r="B334" s="160"/>
      <c r="C334" s="161"/>
    </row>
    <row r="335" spans="2:3" ht="12.75">
      <c r="B335" s="160"/>
      <c r="C335" s="161"/>
    </row>
    <row r="336" spans="2:3" ht="12.75">
      <c r="B336" s="160"/>
      <c r="C336" s="161"/>
    </row>
    <row r="337" spans="2:3" ht="12.75">
      <c r="B337" s="160"/>
      <c r="C337" s="161"/>
    </row>
    <row r="338" spans="2:3" ht="12.75">
      <c r="B338" s="160"/>
      <c r="C338" s="161"/>
    </row>
    <row r="339" spans="2:3" ht="12.75">
      <c r="B339" s="160"/>
      <c r="C339" s="161"/>
    </row>
    <row r="340" spans="2:3" ht="12.75">
      <c r="B340" s="160"/>
      <c r="C340" s="161"/>
    </row>
    <row r="341" spans="2:3" ht="12.75">
      <c r="B341" s="160"/>
      <c r="C341" s="161"/>
    </row>
    <row r="342" spans="2:3" ht="12.75">
      <c r="B342" s="160"/>
      <c r="C342" s="161"/>
    </row>
    <row r="343" spans="2:3" ht="12.75">
      <c r="B343" s="160"/>
      <c r="C343" s="161"/>
    </row>
    <row r="344" spans="2:3" ht="12.75">
      <c r="B344" s="160"/>
      <c r="C344" s="161"/>
    </row>
    <row r="345" spans="2:3" ht="12.75">
      <c r="B345" s="160"/>
      <c r="C345" s="161"/>
    </row>
    <row r="346" spans="2:3" ht="12.75">
      <c r="B346" s="160"/>
      <c r="C346" s="161"/>
    </row>
    <row r="347" spans="2:3" ht="12.75">
      <c r="B347" s="160"/>
      <c r="C347" s="161"/>
    </row>
    <row r="348" spans="2:3" ht="12.75">
      <c r="B348" s="160"/>
      <c r="C348" s="161"/>
    </row>
    <row r="349" spans="2:3" ht="12.75">
      <c r="B349" s="160"/>
      <c r="C349" s="161"/>
    </row>
    <row r="350" spans="2:3" ht="12.75">
      <c r="B350" s="160"/>
      <c r="C350" s="161"/>
    </row>
    <row r="351" spans="2:3" ht="12.75">
      <c r="B351" s="160"/>
      <c r="C351" s="161"/>
    </row>
    <row r="352" spans="2:3" ht="12.75">
      <c r="B352" s="160"/>
      <c r="C352" s="161"/>
    </row>
    <row r="353" spans="2:3" ht="12.75">
      <c r="B353" s="160"/>
      <c r="C353" s="161"/>
    </row>
    <row r="354" spans="2:3" ht="12.75">
      <c r="B354" s="160"/>
      <c r="C354" s="161"/>
    </row>
    <row r="355" spans="2:3" ht="12.75">
      <c r="B355" s="160"/>
      <c r="C355" s="161"/>
    </row>
    <row r="356" spans="2:3" ht="12.75">
      <c r="B356" s="160"/>
      <c r="C356" s="161"/>
    </row>
    <row r="357" spans="2:3" ht="12.75">
      <c r="B357" s="160"/>
      <c r="C357" s="161"/>
    </row>
    <row r="358" spans="2:3" ht="12.75">
      <c r="B358" s="160"/>
      <c r="C358" s="161"/>
    </row>
    <row r="359" spans="2:3" ht="12.75">
      <c r="B359" s="160"/>
      <c r="C359" s="161"/>
    </row>
    <row r="360" spans="2:3" ht="12.75">
      <c r="B360" s="160"/>
      <c r="C360" s="161"/>
    </row>
    <row r="361" spans="2:3" ht="12.75">
      <c r="B361" s="160"/>
      <c r="C361" s="161"/>
    </row>
    <row r="362" spans="2:3" ht="12.75">
      <c r="B362" s="160"/>
      <c r="C362" s="161"/>
    </row>
    <row r="363" spans="2:3" ht="12.75">
      <c r="B363" s="160"/>
      <c r="C363" s="161"/>
    </row>
    <row r="364" spans="2:3" ht="12.75">
      <c r="B364" s="160"/>
      <c r="C364" s="161"/>
    </row>
    <row r="365" spans="2:3" ht="12.75">
      <c r="B365" s="160"/>
      <c r="C365" s="161"/>
    </row>
    <row r="366" spans="2:3" ht="12.75">
      <c r="B366" s="160"/>
      <c r="C366" s="161"/>
    </row>
    <row r="367" spans="2:3" ht="12.75">
      <c r="B367" s="160"/>
      <c r="C367" s="161"/>
    </row>
    <row r="368" spans="2:3" ht="12.75">
      <c r="B368" s="160"/>
      <c r="C368" s="161"/>
    </row>
    <row r="369" spans="2:3" ht="12.75">
      <c r="B369" s="160"/>
      <c r="C369" s="161"/>
    </row>
    <row r="370" spans="2:3" ht="12.75">
      <c r="B370" s="160"/>
      <c r="C370" s="161"/>
    </row>
    <row r="371" spans="2:3" ht="12.75">
      <c r="B371" s="160"/>
      <c r="C371" s="161"/>
    </row>
    <row r="372" spans="2:3" ht="12.75">
      <c r="B372" s="160"/>
      <c r="C372" s="161"/>
    </row>
    <row r="373" spans="2:3" ht="12.75">
      <c r="B373" s="160"/>
      <c r="C373" s="161"/>
    </row>
    <row r="374" spans="2:3" ht="12.75">
      <c r="B374" s="160"/>
      <c r="C374" s="161"/>
    </row>
    <row r="375" spans="2:3" ht="12.75">
      <c r="B375" s="160"/>
      <c r="C375" s="161"/>
    </row>
    <row r="376" spans="2:3" ht="12.75">
      <c r="B376" s="160"/>
      <c r="C376" s="161"/>
    </row>
    <row r="377" spans="2:3" ht="12.75">
      <c r="B377" s="160"/>
      <c r="C377" s="161"/>
    </row>
    <row r="378" spans="2:3" ht="12.75">
      <c r="B378" s="160"/>
      <c r="C378" s="161"/>
    </row>
    <row r="379" spans="2:3" ht="12.75">
      <c r="B379" s="160"/>
      <c r="C379" s="161"/>
    </row>
    <row r="380" spans="2:3" ht="12.75">
      <c r="B380" s="160"/>
      <c r="C380" s="161"/>
    </row>
    <row r="381" spans="2:3" ht="12.75">
      <c r="B381" s="160"/>
      <c r="C381" s="161"/>
    </row>
    <row r="382" spans="2:3" ht="12.75">
      <c r="B382" s="160"/>
      <c r="C382" s="161"/>
    </row>
    <row r="383" spans="2:3" ht="12.75">
      <c r="B383" s="160"/>
      <c r="C383" s="161"/>
    </row>
    <row r="384" spans="2:3" ht="12.75">
      <c r="B384" s="160"/>
      <c r="C384" s="161"/>
    </row>
    <row r="385" spans="2:3" ht="12.75">
      <c r="B385" s="160"/>
      <c r="C385" s="161"/>
    </row>
    <row r="386" spans="2:3" ht="12.75">
      <c r="B386" s="160"/>
      <c r="C386" s="161"/>
    </row>
    <row r="387" spans="2:3" ht="12.75">
      <c r="B387" s="160"/>
      <c r="C387" s="161"/>
    </row>
    <row r="388" spans="2:3" ht="12.75">
      <c r="B388" s="160"/>
      <c r="C388" s="161"/>
    </row>
    <row r="389" spans="2:3" ht="12.75">
      <c r="B389" s="160"/>
      <c r="C389" s="161"/>
    </row>
    <row r="390" spans="2:3" ht="12.75">
      <c r="B390" s="160"/>
      <c r="C390" s="161"/>
    </row>
    <row r="391" spans="2:3" ht="12.75">
      <c r="B391" s="160"/>
      <c r="C391" s="161"/>
    </row>
    <row r="392" spans="2:3" ht="12.75">
      <c r="B392" s="160"/>
      <c r="C392" s="161"/>
    </row>
    <row r="393" spans="2:3" ht="12.75">
      <c r="B393" s="160"/>
      <c r="C393" s="161"/>
    </row>
    <row r="394" spans="2:3" ht="12.75">
      <c r="B394" s="160"/>
      <c r="C394" s="161"/>
    </row>
    <row r="395" spans="2:3" ht="12.75">
      <c r="B395" s="160"/>
      <c r="C395" s="161"/>
    </row>
    <row r="396" spans="2:3" ht="12.75">
      <c r="B396" s="160"/>
      <c r="C396" s="161"/>
    </row>
    <row r="397" spans="2:3" ht="12.75">
      <c r="B397" s="160"/>
      <c r="C397" s="161"/>
    </row>
    <row r="398" spans="2:3" ht="12.75">
      <c r="B398" s="160"/>
      <c r="C398" s="161"/>
    </row>
    <row r="399" spans="2:3" ht="12.75">
      <c r="B399" s="160"/>
      <c r="C399" s="161"/>
    </row>
    <row r="400" spans="2:3" ht="12.75">
      <c r="B400" s="160"/>
      <c r="C400" s="161"/>
    </row>
    <row r="401" spans="2:3" ht="12.75">
      <c r="B401" s="160"/>
      <c r="C401" s="161"/>
    </row>
    <row r="402" spans="2:3" ht="12.75">
      <c r="B402" s="160"/>
      <c r="C402" s="161"/>
    </row>
    <row r="403" spans="2:3" ht="12.75">
      <c r="B403" s="160"/>
      <c r="C403" s="161"/>
    </row>
    <row r="404" spans="2:3" ht="12.75">
      <c r="B404" s="160"/>
      <c r="C404" s="161"/>
    </row>
    <row r="405" spans="2:3" ht="12.75">
      <c r="B405" s="160"/>
      <c r="C405" s="161"/>
    </row>
    <row r="406" spans="2:3" ht="12.75">
      <c r="B406" s="160"/>
      <c r="C406" s="161"/>
    </row>
    <row r="407" spans="2:3" ht="12.75">
      <c r="B407" s="156"/>
      <c r="C407" s="157"/>
    </row>
    <row r="408" spans="2:3" ht="12.75">
      <c r="B408" s="156"/>
      <c r="C408" s="157"/>
    </row>
    <row r="409" spans="2:3" ht="12.75">
      <c r="B409" s="156"/>
      <c r="C409" s="157"/>
    </row>
    <row r="410" spans="2:3" ht="12.75">
      <c r="B410" s="156"/>
      <c r="C410" s="157"/>
    </row>
    <row r="411" spans="2:3" ht="12.75">
      <c r="B411" s="156"/>
      <c r="C411" s="157"/>
    </row>
    <row r="412" spans="2:3" ht="12.75">
      <c r="B412" s="156"/>
      <c r="C412" s="157"/>
    </row>
    <row r="413" spans="2:3" ht="12.75">
      <c r="B413" s="156"/>
      <c r="C413" s="157"/>
    </row>
    <row r="414" spans="2:3" ht="12.75">
      <c r="B414" s="156"/>
      <c r="C414" s="157"/>
    </row>
    <row r="415" spans="2:3" ht="12.75">
      <c r="B415" s="156"/>
      <c r="C415" s="157"/>
    </row>
    <row r="416" spans="2:3" ht="12.75">
      <c r="B416" s="156"/>
      <c r="C416" s="157"/>
    </row>
    <row r="417" spans="2:3" ht="12.75">
      <c r="B417" s="156"/>
      <c r="C417" s="157"/>
    </row>
    <row r="418" spans="2:3" ht="12.75">
      <c r="B418" s="156"/>
      <c r="C418" s="157"/>
    </row>
    <row r="419" spans="2:3" ht="12.75">
      <c r="B419" s="156"/>
      <c r="C419" s="157"/>
    </row>
    <row r="420" spans="2:3" ht="12.75">
      <c r="B420" s="156"/>
      <c r="C420" s="157"/>
    </row>
    <row r="421" spans="2:3" ht="12.75">
      <c r="B421" s="156"/>
      <c r="C421" s="157"/>
    </row>
    <row r="422" spans="2:3" ht="12.75">
      <c r="B422" s="156"/>
      <c r="C422" s="157"/>
    </row>
    <row r="423" spans="2:3" ht="12.75">
      <c r="B423" s="156"/>
      <c r="C423" s="157"/>
    </row>
    <row r="424" spans="2:3" ht="12.75">
      <c r="B424" s="156"/>
      <c r="C424" s="157"/>
    </row>
    <row r="425" spans="2:3" ht="12.75">
      <c r="B425" s="156"/>
      <c r="C425" s="157"/>
    </row>
    <row r="426" spans="2:3" ht="12.75">
      <c r="B426" s="156"/>
      <c r="C426" s="157"/>
    </row>
    <row r="427" spans="2:3" ht="12.75">
      <c r="B427" s="156"/>
      <c r="C427" s="157"/>
    </row>
    <row r="428" spans="2:3" ht="12.75">
      <c r="B428" s="156"/>
      <c r="C428" s="157"/>
    </row>
    <row r="429" spans="2:3" ht="12.75">
      <c r="B429" s="156"/>
      <c r="C429" s="157"/>
    </row>
    <row r="430" spans="2:3" ht="12.75">
      <c r="B430" s="156"/>
      <c r="C430" s="157"/>
    </row>
    <row r="431" spans="2:3" ht="12.75">
      <c r="B431" s="156"/>
      <c r="C431" s="157"/>
    </row>
    <row r="432" spans="2:3" ht="12.75">
      <c r="B432" s="156"/>
      <c r="C432" s="157"/>
    </row>
    <row r="433" spans="2:3" ht="12.75">
      <c r="B433" s="156"/>
      <c r="C433" s="157"/>
    </row>
    <row r="434" spans="2:3" ht="12.75">
      <c r="B434" s="156"/>
      <c r="C434" s="157"/>
    </row>
    <row r="435" spans="2:3" ht="12.75">
      <c r="B435" s="156"/>
      <c r="C435" s="157"/>
    </row>
    <row r="436" spans="2:3" ht="12.75">
      <c r="B436" s="156"/>
      <c r="C436" s="157"/>
    </row>
    <row r="437" spans="2:3" ht="12.75">
      <c r="B437" s="156"/>
      <c r="C437" s="157"/>
    </row>
    <row r="438" spans="2:3" ht="12.75">
      <c r="B438" s="156"/>
      <c r="C438" s="157"/>
    </row>
    <row r="439" spans="2:3" ht="12.75">
      <c r="B439" s="156"/>
      <c r="C439" s="157"/>
    </row>
    <row r="440" spans="2:3" ht="12.75">
      <c r="B440" s="156"/>
      <c r="C440" s="157"/>
    </row>
    <row r="441" spans="2:3" ht="12.75">
      <c r="B441" s="156"/>
      <c r="C441" s="157"/>
    </row>
    <row r="442" spans="2:3" ht="12.75">
      <c r="B442" s="156"/>
      <c r="C442" s="157"/>
    </row>
    <row r="443" spans="2:3" ht="12.75">
      <c r="B443" s="156"/>
      <c r="C443" s="157"/>
    </row>
    <row r="444" spans="2:3" ht="12.75">
      <c r="B444" s="156"/>
      <c r="C444" s="157"/>
    </row>
    <row r="445" spans="2:3" ht="12.75">
      <c r="B445" s="156"/>
      <c r="C445" s="157"/>
    </row>
    <row r="446" spans="2:3" ht="12.75">
      <c r="B446" s="156"/>
      <c r="C446" s="157"/>
    </row>
    <row r="447" spans="2:3" ht="12.75">
      <c r="B447" s="156"/>
      <c r="C447" s="157"/>
    </row>
    <row r="448" spans="2:3" ht="12.75">
      <c r="B448" s="156"/>
      <c r="C448" s="157"/>
    </row>
    <row r="449" spans="2:3" ht="12.75">
      <c r="B449" s="156"/>
      <c r="C449" s="157"/>
    </row>
    <row r="450" spans="2:3" ht="12.75">
      <c r="B450" s="156"/>
      <c r="C450" s="157"/>
    </row>
    <row r="451" spans="2:3" ht="12.75">
      <c r="B451" s="156"/>
      <c r="C451" s="157"/>
    </row>
    <row r="452" spans="2:3" ht="12.75">
      <c r="B452" s="156"/>
      <c r="C452" s="157"/>
    </row>
    <row r="453" spans="2:3" ht="12.75">
      <c r="B453" s="156"/>
      <c r="C453" s="157"/>
    </row>
    <row r="454" spans="2:3" ht="12.75">
      <c r="B454" s="156"/>
      <c r="C454" s="157"/>
    </row>
    <row r="455" spans="2:3" ht="12.75">
      <c r="B455" s="156"/>
      <c r="C455" s="157"/>
    </row>
    <row r="456" spans="2:3" ht="12.75">
      <c r="B456" s="156"/>
      <c r="C456" s="157"/>
    </row>
    <row r="457" spans="2:3" ht="12.75">
      <c r="B457" s="156"/>
      <c r="C457" s="157"/>
    </row>
    <row r="458" spans="2:3" ht="12.75">
      <c r="B458" s="156"/>
      <c r="C458" s="157"/>
    </row>
    <row r="459" spans="2:3" ht="12.75">
      <c r="B459" s="156"/>
      <c r="C459" s="157"/>
    </row>
    <row r="460" spans="2:3" ht="12.75">
      <c r="B460" s="156"/>
      <c r="C460" s="157"/>
    </row>
    <row r="461" spans="2:3" ht="12.75">
      <c r="B461" s="156"/>
      <c r="C461" s="157"/>
    </row>
    <row r="462" spans="2:3" ht="12.75">
      <c r="B462" s="156"/>
      <c r="C462" s="157"/>
    </row>
    <row r="463" spans="2:3" ht="12.75">
      <c r="B463" s="156"/>
      <c r="C463" s="157"/>
    </row>
    <row r="464" spans="2:3" ht="12.75">
      <c r="B464" s="156"/>
      <c r="C464" s="157"/>
    </row>
    <row r="465" spans="2:3" ht="12.75">
      <c r="B465" s="156"/>
      <c r="C465" s="157"/>
    </row>
    <row r="466" spans="2:3" ht="12.75">
      <c r="B466" s="156"/>
      <c r="C466" s="157"/>
    </row>
    <row r="467" spans="2:3" ht="12.75">
      <c r="B467" s="156"/>
      <c r="C467" s="157"/>
    </row>
    <row r="468" spans="2:3" ht="12.75">
      <c r="B468" s="156"/>
      <c r="C468" s="157"/>
    </row>
    <row r="469" spans="2:3" ht="12.75">
      <c r="B469" s="156"/>
      <c r="C469" s="157"/>
    </row>
    <row r="470" spans="2:3" ht="12.75">
      <c r="B470" s="156"/>
      <c r="C470" s="157"/>
    </row>
    <row r="471" spans="2:3" ht="12.75">
      <c r="B471" s="156"/>
      <c r="C471" s="157"/>
    </row>
    <row r="472" spans="2:3" ht="12.75">
      <c r="B472" s="156"/>
      <c r="C472" s="157"/>
    </row>
    <row r="473" spans="2:3" ht="12.75">
      <c r="B473" s="156"/>
      <c r="C473" s="157"/>
    </row>
    <row r="474" spans="2:3" ht="12.75">
      <c r="B474" s="156"/>
      <c r="C474" s="157"/>
    </row>
    <row r="475" spans="2:3" ht="12.75">
      <c r="B475" s="156"/>
      <c r="C475" s="157"/>
    </row>
    <row r="476" spans="2:3" ht="12.75">
      <c r="B476" s="156"/>
      <c r="C476" s="157"/>
    </row>
    <row r="477" spans="2:3" ht="12.75">
      <c r="B477" s="156"/>
      <c r="C477" s="157"/>
    </row>
    <row r="478" spans="2:3" ht="12.75">
      <c r="B478" s="156"/>
      <c r="C478" s="157"/>
    </row>
    <row r="479" spans="2:3" ht="12.75">
      <c r="B479" s="156"/>
      <c r="C479" s="157"/>
    </row>
    <row r="480" spans="2:3" ht="12.75">
      <c r="B480" s="156"/>
      <c r="C480" s="157"/>
    </row>
    <row r="481" spans="2:3" ht="12.75">
      <c r="B481" s="156"/>
      <c r="C481" s="157"/>
    </row>
    <row r="482" spans="2:3" ht="12.75">
      <c r="B482" s="156"/>
      <c r="C482" s="157"/>
    </row>
    <row r="483" spans="2:3" ht="12.75">
      <c r="B483" s="156"/>
      <c r="C483" s="157"/>
    </row>
    <row r="484" spans="2:3" ht="12.75">
      <c r="B484" s="156"/>
      <c r="C484" s="157"/>
    </row>
    <row r="485" spans="2:3" ht="12.75">
      <c r="B485" s="156"/>
      <c r="C485" s="157"/>
    </row>
    <row r="486" spans="2:3" ht="12.75">
      <c r="B486" s="156"/>
      <c r="C486" s="157"/>
    </row>
    <row r="487" spans="2:3" ht="12.75">
      <c r="B487" s="156"/>
      <c r="C487" s="157"/>
    </row>
    <row r="488" spans="2:3" ht="12.75">
      <c r="B488" s="156"/>
      <c r="C488" s="157"/>
    </row>
    <row r="489" spans="2:3" ht="12.75">
      <c r="B489" s="156"/>
      <c r="C489" s="157"/>
    </row>
    <row r="490" spans="2:3" ht="12.75">
      <c r="B490" s="156"/>
      <c r="C490" s="157"/>
    </row>
    <row r="491" spans="2:3" ht="12.75">
      <c r="B491" s="156"/>
      <c r="C491" s="157"/>
    </row>
    <row r="492" spans="2:3" ht="12.75">
      <c r="B492" s="156"/>
      <c r="C492" s="157"/>
    </row>
    <row r="493" spans="2:3" ht="12.75">
      <c r="B493" s="156"/>
      <c r="C493" s="157"/>
    </row>
    <row r="494" spans="2:3" ht="12.75">
      <c r="B494" s="156"/>
      <c r="C494" s="157"/>
    </row>
    <row r="495" spans="2:3" ht="12.75">
      <c r="B495" s="156"/>
      <c r="C495" s="157"/>
    </row>
    <row r="496" spans="2:3" ht="12.75">
      <c r="B496" s="156"/>
      <c r="C496" s="157"/>
    </row>
    <row r="497" spans="2:3" ht="12.75">
      <c r="B497" s="156"/>
      <c r="C497" s="157"/>
    </row>
    <row r="498" spans="2:3" ht="12.75">
      <c r="B498" s="156"/>
      <c r="C498" s="157"/>
    </row>
    <row r="499" spans="2:3" ht="12.75">
      <c r="B499" s="156"/>
      <c r="C499" s="157"/>
    </row>
    <row r="500" spans="2:3" ht="12.75">
      <c r="B500" s="156"/>
      <c r="C500" s="157"/>
    </row>
    <row r="501" spans="2:3" ht="12.75">
      <c r="B501" s="156"/>
      <c r="C501" s="157"/>
    </row>
    <row r="502" spans="2:3" ht="12.75">
      <c r="B502" s="156"/>
      <c r="C502" s="157"/>
    </row>
    <row r="503" spans="2:3" ht="12.75">
      <c r="B503" s="156"/>
      <c r="C503" s="157"/>
    </row>
    <row r="504" spans="2:3" ht="12.75">
      <c r="B504" s="156"/>
      <c r="C504" s="157"/>
    </row>
    <row r="505" spans="2:3" ht="12.75">
      <c r="B505" s="156"/>
      <c r="C505" s="157"/>
    </row>
    <row r="506" spans="2:3" ht="12.75">
      <c r="B506" s="156"/>
      <c r="C506" s="157"/>
    </row>
    <row r="507" spans="2:3" ht="12.75">
      <c r="B507" s="156"/>
      <c r="C507" s="157"/>
    </row>
    <row r="508" spans="2:3" ht="12.75">
      <c r="B508" s="156"/>
      <c r="C508" s="157"/>
    </row>
    <row r="509" spans="2:3" ht="12.75">
      <c r="B509" s="156"/>
      <c r="C509" s="157"/>
    </row>
    <row r="510" spans="2:3" ht="12.75">
      <c r="B510" s="156"/>
      <c r="C510" s="157"/>
    </row>
    <row r="511" spans="2:3" ht="12.75">
      <c r="B511" s="156"/>
      <c r="C511" s="157"/>
    </row>
    <row r="512" spans="2:3" ht="12.75">
      <c r="B512" s="156"/>
      <c r="C512" s="157"/>
    </row>
    <row r="513" spans="2:3" ht="12.75">
      <c r="B513" s="156"/>
      <c r="C513" s="157"/>
    </row>
    <row r="514" spans="2:3" ht="12.75">
      <c r="B514" s="156"/>
      <c r="C514" s="157"/>
    </row>
    <row r="515" spans="2:3" ht="12.75">
      <c r="B515" s="156"/>
      <c r="C515" s="157"/>
    </row>
    <row r="516" spans="2:3" ht="12.75">
      <c r="B516" s="156"/>
      <c r="C516" s="157"/>
    </row>
    <row r="517" spans="2:3" ht="12.75">
      <c r="B517" s="156"/>
      <c r="C517" s="157"/>
    </row>
    <row r="518" spans="2:3" ht="12.75">
      <c r="B518" s="156"/>
      <c r="C518" s="157"/>
    </row>
    <row r="519" spans="2:3" ht="12.75">
      <c r="B519" s="156"/>
      <c r="C519" s="157"/>
    </row>
    <row r="520" spans="2:3" ht="12.75">
      <c r="B520" s="156"/>
      <c r="C520" s="157"/>
    </row>
    <row r="521" spans="2:3" ht="12.75">
      <c r="B521" s="156"/>
      <c r="C521" s="157"/>
    </row>
    <row r="522" spans="2:3" ht="12.75">
      <c r="B522" s="156"/>
      <c r="C522" s="157"/>
    </row>
    <row r="523" spans="2:3" ht="12.75">
      <c r="B523" s="156"/>
      <c r="C523" s="157"/>
    </row>
    <row r="524" spans="2:3" ht="12.75">
      <c r="B524" s="156"/>
      <c r="C524" s="157"/>
    </row>
    <row r="525" spans="2:3" ht="12.75">
      <c r="B525" s="156"/>
      <c r="C525" s="157"/>
    </row>
    <row r="526" spans="2:3" ht="12.75">
      <c r="B526" s="156"/>
      <c r="C526" s="157"/>
    </row>
    <row r="527" spans="2:3" ht="12.75">
      <c r="B527" s="156"/>
      <c r="C527" s="157"/>
    </row>
    <row r="528" spans="2:3" ht="12.75">
      <c r="B528" s="156"/>
      <c r="C528" s="157"/>
    </row>
    <row r="529" spans="2:3" ht="12.75">
      <c r="B529" s="156"/>
      <c r="C529" s="157"/>
    </row>
    <row r="530" spans="2:3" ht="12.75">
      <c r="B530" s="156"/>
      <c r="C530" s="157"/>
    </row>
    <row r="531" spans="2:3" ht="12.75">
      <c r="B531" s="156"/>
      <c r="C531" s="157"/>
    </row>
    <row r="532" spans="2:3" ht="12.75">
      <c r="B532" s="156"/>
      <c r="C532" s="157"/>
    </row>
    <row r="533" spans="2:3" ht="12.75">
      <c r="B533" s="156"/>
      <c r="C533" s="157"/>
    </row>
    <row r="534" spans="2:3" ht="12.75">
      <c r="B534" s="156"/>
      <c r="C534" s="157"/>
    </row>
    <row r="535" spans="2:3" ht="12.75">
      <c r="B535" s="156"/>
      <c r="C535" s="157"/>
    </row>
    <row r="536" spans="2:3" ht="12.75">
      <c r="B536" s="156"/>
      <c r="C536" s="157"/>
    </row>
    <row r="537" spans="2:3" ht="12.75">
      <c r="B537" s="156"/>
      <c r="C537" s="157"/>
    </row>
    <row r="538" spans="2:3" ht="12.75">
      <c r="B538" s="156"/>
      <c r="C538" s="157"/>
    </row>
    <row r="539" spans="2:3" ht="12.75">
      <c r="B539" s="156"/>
      <c r="C539" s="157"/>
    </row>
    <row r="540" spans="2:3" ht="12.75">
      <c r="B540" s="156"/>
      <c r="C540" s="157"/>
    </row>
    <row r="541" spans="2:3" ht="12.75">
      <c r="B541" s="156"/>
      <c r="C541" s="157"/>
    </row>
    <row r="542" spans="2:3" ht="12.75">
      <c r="B542" s="156"/>
      <c r="C542" s="157"/>
    </row>
    <row r="543" spans="2:3" ht="12.75">
      <c r="B543" s="156"/>
      <c r="C543" s="157"/>
    </row>
    <row r="544" spans="2:3" ht="12.75">
      <c r="B544" s="156"/>
      <c r="C544" s="157"/>
    </row>
    <row r="545" spans="2:3" ht="12.75">
      <c r="B545" s="156"/>
      <c r="C545" s="157"/>
    </row>
    <row r="546" spans="2:3" ht="12.75">
      <c r="B546" s="156"/>
      <c r="C546" s="157"/>
    </row>
    <row r="547" spans="2:3" ht="12.75">
      <c r="B547" s="156"/>
      <c r="C547" s="157"/>
    </row>
    <row r="548" spans="2:3" ht="12.75">
      <c r="B548" s="156"/>
      <c r="C548" s="157"/>
    </row>
    <row r="549" spans="2:3" ht="12.75">
      <c r="B549" s="156"/>
      <c r="C549" s="157"/>
    </row>
    <row r="550" spans="2:3" ht="12.75">
      <c r="B550" s="156"/>
      <c r="C550" s="157"/>
    </row>
    <row r="551" spans="2:3" ht="12.75">
      <c r="B551" s="156"/>
      <c r="C551" s="157"/>
    </row>
    <row r="552" spans="2:3" ht="12.75">
      <c r="B552" s="156"/>
      <c r="C552" s="157"/>
    </row>
    <row r="553" spans="2:3" ht="12.75">
      <c r="B553" s="156"/>
      <c r="C553" s="157"/>
    </row>
    <row r="554" spans="2:3" ht="12.75">
      <c r="B554" s="156"/>
      <c r="C554" s="157"/>
    </row>
    <row r="555" spans="2:3" ht="12.75">
      <c r="B555" s="156"/>
      <c r="C555" s="157"/>
    </row>
    <row r="556" spans="2:3" ht="12.75">
      <c r="B556" s="156"/>
      <c r="C556" s="157"/>
    </row>
    <row r="557" spans="2:3" ht="12.75">
      <c r="B557" s="156"/>
      <c r="C557" s="157"/>
    </row>
    <row r="558" spans="2:3" ht="12.75">
      <c r="B558" s="156"/>
      <c r="C558" s="157"/>
    </row>
    <row r="559" spans="2:3" ht="12.75">
      <c r="B559" s="156"/>
      <c r="C559" s="157"/>
    </row>
    <row r="560" spans="2:3" ht="12.75">
      <c r="B560" s="156"/>
      <c r="C560" s="157"/>
    </row>
    <row r="561" spans="2:3" ht="12.75">
      <c r="B561" s="156"/>
      <c r="C561" s="157"/>
    </row>
    <row r="562" spans="2:3" ht="12.75">
      <c r="B562" s="156"/>
      <c r="C562" s="157"/>
    </row>
    <row r="563" spans="2:3" ht="12.75">
      <c r="B563" s="156"/>
      <c r="C563" s="157"/>
    </row>
    <row r="564" spans="2:3" ht="12.75">
      <c r="B564" s="156"/>
      <c r="C564" s="157"/>
    </row>
    <row r="565" spans="2:3" ht="12.75">
      <c r="B565" s="156"/>
      <c r="C565" s="157"/>
    </row>
    <row r="566" spans="2:3" ht="12.75">
      <c r="B566" s="156"/>
      <c r="C566" s="157"/>
    </row>
    <row r="567" spans="2:3" ht="12.75">
      <c r="B567" s="156"/>
      <c r="C567" s="157"/>
    </row>
    <row r="568" spans="2:3" ht="12.75">
      <c r="B568" s="156"/>
      <c r="C568" s="157"/>
    </row>
    <row r="569" spans="2:3" ht="12.75">
      <c r="B569" s="156"/>
      <c r="C569" s="157"/>
    </row>
    <row r="570" spans="2:3" ht="12.75">
      <c r="B570" s="156"/>
      <c r="C570" s="157"/>
    </row>
    <row r="571" spans="2:3" ht="12.75">
      <c r="B571" s="156"/>
      <c r="C571" s="157"/>
    </row>
    <row r="572" spans="2:3" ht="12.75">
      <c r="B572" s="156"/>
      <c r="C572" s="157"/>
    </row>
    <row r="573" spans="2:3" ht="12.75">
      <c r="B573" s="156"/>
      <c r="C573" s="157"/>
    </row>
    <row r="574" spans="2:3" ht="12.75">
      <c r="B574" s="156"/>
      <c r="C574" s="157"/>
    </row>
    <row r="575" spans="2:3" ht="12.75">
      <c r="B575" s="156"/>
      <c r="C575" s="157"/>
    </row>
    <row r="576" spans="2:3" ht="12.75">
      <c r="B576" s="156"/>
      <c r="C576" s="157"/>
    </row>
    <row r="577" spans="2:3" ht="12.75">
      <c r="B577" s="156"/>
      <c r="C577" s="157"/>
    </row>
    <row r="578" spans="2:3" ht="12.75">
      <c r="B578" s="156"/>
      <c r="C578" s="157"/>
    </row>
    <row r="579" spans="2:3" ht="12.75">
      <c r="B579" s="156"/>
      <c r="C579" s="157"/>
    </row>
    <row r="580" spans="2:3" ht="12.75">
      <c r="B580" s="156"/>
      <c r="C580" s="157"/>
    </row>
    <row r="581" spans="2:3" ht="12.75">
      <c r="B581" s="156"/>
      <c r="C581" s="157"/>
    </row>
    <row r="582" spans="2:3" ht="12.75">
      <c r="B582" s="156"/>
      <c r="C582" s="157"/>
    </row>
    <row r="583" spans="2:3" ht="12.75">
      <c r="B583" s="156"/>
      <c r="C583" s="157"/>
    </row>
    <row r="584" spans="2:3" ht="12.75">
      <c r="B584" s="156"/>
      <c r="C584" s="157"/>
    </row>
    <row r="585" spans="2:3" ht="12.75">
      <c r="B585" s="156"/>
      <c r="C585" s="157"/>
    </row>
    <row r="586" spans="2:3" ht="12.75">
      <c r="B586" s="156"/>
      <c r="C586" s="157"/>
    </row>
    <row r="587" spans="2:3" ht="12.75">
      <c r="B587" s="156"/>
      <c r="C587" s="157"/>
    </row>
    <row r="588" spans="2:3" ht="12.75">
      <c r="B588" s="156"/>
      <c r="C588" s="157"/>
    </row>
    <row r="589" spans="2:3" ht="12.75">
      <c r="B589" s="156"/>
      <c r="C589" s="157"/>
    </row>
    <row r="590" spans="2:3" ht="12.75">
      <c r="B590" s="156"/>
      <c r="C590" s="157"/>
    </row>
    <row r="591" spans="2:3" ht="12.75">
      <c r="B591" s="156"/>
      <c r="C591" s="157"/>
    </row>
    <row r="592" spans="2:3" ht="12.75">
      <c r="B592" s="156"/>
      <c r="C592" s="157"/>
    </row>
    <row r="593" spans="2:3" ht="12.75">
      <c r="B593" s="156"/>
      <c r="C593" s="157"/>
    </row>
    <row r="594" spans="2:3" ht="12.75">
      <c r="B594" s="156"/>
      <c r="C594" s="157"/>
    </row>
    <row r="595" spans="2:3" ht="12.75">
      <c r="B595" s="156"/>
      <c r="C595" s="157"/>
    </row>
    <row r="596" spans="2:3" ht="12.75">
      <c r="B596" s="156"/>
      <c r="C596" s="157"/>
    </row>
    <row r="597" spans="2:3" ht="12.75">
      <c r="B597" s="156"/>
      <c r="C597" s="157"/>
    </row>
    <row r="598" spans="2:3" ht="12.75">
      <c r="B598" s="156"/>
      <c r="C598" s="157"/>
    </row>
    <row r="599" spans="2:3" ht="12.75">
      <c r="B599" s="156"/>
      <c r="C599" s="157"/>
    </row>
    <row r="600" spans="2:3" ht="12.75">
      <c r="B600" s="156"/>
      <c r="C600" s="157"/>
    </row>
    <row r="601" spans="2:3" ht="12.75">
      <c r="B601" s="156"/>
      <c r="C601" s="157"/>
    </row>
    <row r="602" spans="2:3" ht="12.75">
      <c r="B602" s="156"/>
      <c r="C602" s="157"/>
    </row>
    <row r="603" spans="2:3" ht="12.75">
      <c r="B603" s="156"/>
      <c r="C603" s="157"/>
    </row>
    <row r="604" spans="2:3" ht="12.75">
      <c r="B604" s="156"/>
      <c r="C604" s="157"/>
    </row>
    <row r="605" spans="2:3" ht="12.75">
      <c r="B605" s="156"/>
      <c r="C605" s="157"/>
    </row>
    <row r="606" spans="2:3" ht="12.75">
      <c r="B606" s="156"/>
      <c r="C606" s="157"/>
    </row>
    <row r="607" spans="2:3" ht="12.75">
      <c r="B607" s="156"/>
      <c r="C607" s="157"/>
    </row>
    <row r="608" spans="2:3" ht="12.75">
      <c r="B608" s="156"/>
      <c r="C608" s="157"/>
    </row>
    <row r="609" spans="2:3" ht="12.75">
      <c r="B609" s="156"/>
      <c r="C609" s="157"/>
    </row>
    <row r="610" spans="2:3" ht="12.75">
      <c r="B610" s="156"/>
      <c r="C610" s="157"/>
    </row>
    <row r="611" spans="2:3" ht="12.75">
      <c r="B611" s="156"/>
      <c r="C611" s="157"/>
    </row>
    <row r="612" spans="2:3" ht="12.75">
      <c r="B612" s="156"/>
      <c r="C612" s="157"/>
    </row>
    <row r="613" spans="2:3" ht="12.75">
      <c r="B613" s="156"/>
      <c r="C613" s="157"/>
    </row>
    <row r="614" spans="2:3" ht="12.75">
      <c r="B614" s="156"/>
      <c r="C614" s="157"/>
    </row>
    <row r="615" spans="2:3" ht="12.75">
      <c r="B615" s="156"/>
      <c r="C615" s="157"/>
    </row>
    <row r="616" spans="2:3" ht="12.75">
      <c r="B616" s="156"/>
      <c r="C616" s="157"/>
    </row>
    <row r="617" spans="2:3" ht="12.75">
      <c r="B617" s="156"/>
      <c r="C617" s="157"/>
    </row>
    <row r="618" spans="2:3" ht="12.75">
      <c r="B618" s="156"/>
      <c r="C618" s="157"/>
    </row>
    <row r="619" spans="2:3" ht="12.75">
      <c r="B619" s="156"/>
      <c r="C619" s="157"/>
    </row>
    <row r="620" spans="2:3" ht="12.75">
      <c r="B620" s="156"/>
      <c r="C620" s="157"/>
    </row>
    <row r="621" spans="2:3" ht="12.75">
      <c r="B621" s="156"/>
      <c r="C621" s="157"/>
    </row>
    <row r="622" spans="2:3" ht="12.75">
      <c r="B622" s="156"/>
      <c r="C622" s="157"/>
    </row>
    <row r="623" spans="2:3" ht="12.75">
      <c r="B623" s="156"/>
      <c r="C623" s="157"/>
    </row>
    <row r="624" spans="2:3" ht="12.75">
      <c r="B624" s="156"/>
      <c r="C624" s="157"/>
    </row>
    <row r="625" spans="2:3" ht="12.75">
      <c r="B625" s="156"/>
      <c r="C625" s="157"/>
    </row>
    <row r="626" spans="2:3" ht="12.75">
      <c r="B626" s="156"/>
      <c r="C626" s="157"/>
    </row>
    <row r="627" spans="2:3" ht="12.75">
      <c r="B627" s="156"/>
      <c r="C627" s="157"/>
    </row>
    <row r="628" spans="2:3" ht="12.75">
      <c r="B628" s="156"/>
      <c r="C628" s="157"/>
    </row>
    <row r="629" spans="2:3" ht="12.75">
      <c r="B629" s="156"/>
      <c r="C629" s="157"/>
    </row>
    <row r="630" spans="2:3" ht="12.75">
      <c r="B630" s="156"/>
      <c r="C630" s="157"/>
    </row>
    <row r="631" spans="2:3" ht="12.75">
      <c r="B631" s="156"/>
      <c r="C631" s="157"/>
    </row>
    <row r="632" spans="2:3" ht="12.75">
      <c r="B632" s="156"/>
      <c r="C632" s="157"/>
    </row>
    <row r="633" spans="2:3" ht="12.75">
      <c r="B633" s="156"/>
      <c r="C633" s="157"/>
    </row>
    <row r="634" spans="2:3" ht="12.75">
      <c r="B634" s="156"/>
      <c r="C634" s="157"/>
    </row>
    <row r="635" spans="2:3" ht="12.75">
      <c r="B635" s="156"/>
      <c r="C635" s="157"/>
    </row>
    <row r="636" spans="2:3" ht="12.75">
      <c r="B636" s="156"/>
      <c r="C636" s="157"/>
    </row>
    <row r="637" spans="2:3" ht="12.75">
      <c r="B637" s="156"/>
      <c r="C637" s="157"/>
    </row>
    <row r="638" spans="2:3" ht="12.75">
      <c r="B638" s="156"/>
      <c r="C638" s="157"/>
    </row>
    <row r="639" spans="2:3" ht="12.75">
      <c r="B639" s="156"/>
      <c r="C639" s="157"/>
    </row>
    <row r="640" spans="2:3" ht="12.75">
      <c r="B640" s="156"/>
      <c r="C640" s="157"/>
    </row>
    <row r="641" spans="2:3" ht="12.75">
      <c r="B641" s="156"/>
      <c r="C641" s="157"/>
    </row>
    <row r="642" spans="2:3" ht="12.75">
      <c r="B642" s="156"/>
      <c r="C642" s="157"/>
    </row>
    <row r="643" spans="2:3" ht="12.75">
      <c r="B643" s="156"/>
      <c r="C643" s="157"/>
    </row>
    <row r="644" spans="2:3" ht="12.75">
      <c r="B644" s="156"/>
      <c r="C644" s="157"/>
    </row>
    <row r="645" spans="2:3" ht="12.75">
      <c r="B645" s="156"/>
      <c r="C645" s="157"/>
    </row>
    <row r="646" spans="2:3" ht="12.75">
      <c r="B646" s="156"/>
      <c r="C646" s="157"/>
    </row>
    <row r="647" spans="2:3" ht="12.75">
      <c r="B647" s="156"/>
      <c r="C647" s="157"/>
    </row>
    <row r="648" spans="2:3" ht="12.75">
      <c r="B648" s="156"/>
      <c r="C648" s="157"/>
    </row>
    <row r="649" spans="2:3" ht="12.75">
      <c r="B649" s="156"/>
      <c r="C649" s="157"/>
    </row>
    <row r="650" spans="2:3" ht="12.75">
      <c r="B650" s="156"/>
      <c r="C650" s="157"/>
    </row>
    <row r="651" spans="2:3" ht="12.75">
      <c r="B651" s="156"/>
      <c r="C651" s="157"/>
    </row>
    <row r="652" spans="2:3" ht="12.75">
      <c r="B652" s="156"/>
      <c r="C652" s="157"/>
    </row>
    <row r="653" spans="2:3" ht="12.75">
      <c r="B653" s="156"/>
      <c r="C653" s="157"/>
    </row>
    <row r="654" spans="2:3" ht="12.75">
      <c r="B654" s="156"/>
      <c r="C654" s="157"/>
    </row>
    <row r="655" spans="2:3" ht="12.75">
      <c r="B655" s="156"/>
      <c r="C655" s="157"/>
    </row>
    <row r="656" spans="2:3" ht="12.75">
      <c r="B656" s="156"/>
      <c r="C656" s="157"/>
    </row>
    <row r="657" spans="2:3" ht="12.75">
      <c r="B657" s="156"/>
      <c r="C657" s="157"/>
    </row>
    <row r="658" spans="2:3" ht="12.75">
      <c r="B658" s="156"/>
      <c r="C658" s="157"/>
    </row>
    <row r="659" spans="2:3" ht="12.75">
      <c r="B659" s="156"/>
      <c r="C659" s="157"/>
    </row>
    <row r="660" spans="2:3" ht="12.75">
      <c r="B660" s="156"/>
      <c r="C660" s="157"/>
    </row>
    <row r="661" spans="2:3" ht="12.75">
      <c r="B661" s="156"/>
      <c r="C661" s="157"/>
    </row>
    <row r="662" spans="2:3" ht="12.75">
      <c r="B662" s="156"/>
      <c r="C662" s="157"/>
    </row>
    <row r="663" spans="2:3" ht="12.75">
      <c r="B663" s="156"/>
      <c r="C663" s="157"/>
    </row>
    <row r="664" spans="2:3" ht="12.75">
      <c r="B664" s="156"/>
      <c r="C664" s="157"/>
    </row>
    <row r="665" spans="2:3" ht="12.75">
      <c r="B665" s="156"/>
      <c r="C665" s="157"/>
    </row>
    <row r="666" spans="2:3" ht="12.75">
      <c r="B666" s="156"/>
      <c r="C666" s="157"/>
    </row>
    <row r="667" spans="2:3" ht="12.75">
      <c r="B667" s="156"/>
      <c r="C667" s="157"/>
    </row>
    <row r="668" spans="2:3" ht="12.75">
      <c r="B668" s="156"/>
      <c r="C668" s="157"/>
    </row>
    <row r="669" spans="2:3" ht="12.75">
      <c r="B669" s="156"/>
      <c r="C669" s="157"/>
    </row>
    <row r="670" spans="2:3" ht="12.75">
      <c r="B670" s="156"/>
      <c r="C670" s="157"/>
    </row>
    <row r="671" spans="2:3" ht="12.75">
      <c r="B671" s="156"/>
      <c r="C671" s="157"/>
    </row>
    <row r="672" spans="2:3" ht="12.75">
      <c r="B672" s="156"/>
      <c r="C672" s="157"/>
    </row>
    <row r="673" spans="2:3" ht="12.75">
      <c r="B673" s="156"/>
      <c r="C673" s="157"/>
    </row>
    <row r="674" spans="2:3" ht="12.75">
      <c r="B674" s="156"/>
      <c r="C674" s="157"/>
    </row>
    <row r="675" spans="2:3" ht="12.75">
      <c r="B675" s="156"/>
      <c r="C675" s="157"/>
    </row>
    <row r="676" spans="2:3" ht="12.75">
      <c r="B676" s="156"/>
      <c r="C676" s="157"/>
    </row>
    <row r="677" spans="2:3" ht="12.75">
      <c r="B677" s="156"/>
      <c r="C677" s="157"/>
    </row>
    <row r="678" spans="2:3" ht="12.75">
      <c r="B678" s="156"/>
      <c r="C678" s="157"/>
    </row>
    <row r="679" spans="2:3" ht="12.75">
      <c r="B679" s="156"/>
      <c r="C679" s="157"/>
    </row>
    <row r="680" spans="2:3" ht="12.75">
      <c r="B680" s="156"/>
      <c r="C680" s="157"/>
    </row>
    <row r="681" spans="2:3" ht="12.75">
      <c r="B681" s="156"/>
      <c r="C681" s="157"/>
    </row>
    <row r="682" spans="2:3" ht="12.75">
      <c r="B682" s="156"/>
      <c r="C682" s="157"/>
    </row>
    <row r="683" spans="2:3" ht="12.75">
      <c r="B683" s="156"/>
      <c r="C683" s="157"/>
    </row>
    <row r="684" spans="2:3" ht="12.75">
      <c r="B684" s="156"/>
      <c r="C684" s="157"/>
    </row>
    <row r="685" spans="2:3" ht="12.75">
      <c r="B685" s="156"/>
      <c r="C685" s="157"/>
    </row>
    <row r="686" spans="2:3" ht="12.75">
      <c r="B686" s="156"/>
      <c r="C686" s="157"/>
    </row>
    <row r="687" spans="2:3" ht="12.75">
      <c r="B687" s="156"/>
      <c r="C687" s="157"/>
    </row>
    <row r="688" spans="2:3" ht="12.75">
      <c r="B688" s="156"/>
      <c r="C688" s="157"/>
    </row>
    <row r="689" spans="2:3" ht="12.75">
      <c r="B689" s="156"/>
      <c r="C689" s="157"/>
    </row>
    <row r="690" spans="2:3" ht="12.75">
      <c r="B690" s="156"/>
      <c r="C690" s="157"/>
    </row>
    <row r="691" spans="2:3" ht="12.75">
      <c r="B691" s="156"/>
      <c r="C691" s="157"/>
    </row>
    <row r="692" spans="2:3" ht="12.75">
      <c r="B692" s="156"/>
      <c r="C692" s="157"/>
    </row>
    <row r="693" spans="2:3" ht="12.75">
      <c r="B693" s="156"/>
      <c r="C693" s="157"/>
    </row>
    <row r="694" spans="2:3" ht="12.75">
      <c r="B694" s="156"/>
      <c r="C694" s="157"/>
    </row>
    <row r="695" spans="2:3" ht="12.75">
      <c r="B695" s="156"/>
      <c r="C695" s="157"/>
    </row>
    <row r="696" spans="2:3" ht="12.75">
      <c r="B696" s="156"/>
      <c r="C696" s="157"/>
    </row>
    <row r="697" spans="2:3" ht="12.75">
      <c r="B697" s="156"/>
      <c r="C697" s="157"/>
    </row>
    <row r="698" spans="2:3" ht="12.75">
      <c r="B698" s="156"/>
      <c r="C698" s="157"/>
    </row>
    <row r="699" spans="2:3" ht="12.75">
      <c r="B699" s="156"/>
      <c r="C699" s="157"/>
    </row>
    <row r="700" spans="2:3" ht="12.75">
      <c r="B700" s="156"/>
      <c r="C700" s="157"/>
    </row>
    <row r="701" spans="2:3" ht="12.75">
      <c r="B701" s="156"/>
      <c r="C701" s="157"/>
    </row>
    <row r="702" spans="2:3" ht="12.75">
      <c r="B702" s="156"/>
      <c r="C702" s="157"/>
    </row>
    <row r="703" spans="2:3" ht="12.75">
      <c r="B703" s="156"/>
      <c r="C703" s="157"/>
    </row>
    <row r="704" spans="2:3" ht="12.75">
      <c r="B704" s="156"/>
      <c r="C704" s="157"/>
    </row>
    <row r="705" spans="2:3" ht="12.75">
      <c r="B705" s="156"/>
      <c r="C705" s="157"/>
    </row>
    <row r="706" spans="2:3" ht="12.75">
      <c r="B706" s="156"/>
      <c r="C706" s="157"/>
    </row>
    <row r="707" spans="2:3" ht="12.75">
      <c r="B707" s="156"/>
      <c r="C707" s="157"/>
    </row>
    <row r="708" spans="2:3" ht="12.75">
      <c r="B708" s="156"/>
      <c r="C708" s="157"/>
    </row>
    <row r="709" spans="2:3" ht="12.75">
      <c r="B709" s="156"/>
      <c r="C709" s="157"/>
    </row>
    <row r="710" spans="2:3" ht="12.75">
      <c r="B710" s="156"/>
      <c r="C710" s="157"/>
    </row>
    <row r="711" spans="2:3" ht="12.75">
      <c r="B711" s="156"/>
      <c r="C711" s="157"/>
    </row>
    <row r="712" spans="2:3" ht="12.75">
      <c r="B712" s="156"/>
      <c r="C712" s="157"/>
    </row>
    <row r="713" spans="2:3" ht="12.75">
      <c r="B713" s="156"/>
      <c r="C713" s="157"/>
    </row>
    <row r="714" spans="2:3" ht="12.75">
      <c r="B714" s="156"/>
      <c r="C714" s="157"/>
    </row>
    <row r="715" spans="2:3" ht="12.75">
      <c r="B715" s="156"/>
      <c r="C715" s="157"/>
    </row>
    <row r="716" spans="2:3" ht="12.75">
      <c r="B716" s="156"/>
      <c r="C716" s="157"/>
    </row>
    <row r="717" spans="2:3" ht="12.75">
      <c r="B717" s="156"/>
      <c r="C717" s="157"/>
    </row>
    <row r="718" spans="2:3" ht="12.75">
      <c r="B718" s="156"/>
      <c r="C718" s="157"/>
    </row>
    <row r="719" spans="2:3" ht="12.75">
      <c r="B719" s="156"/>
      <c r="C719" s="157"/>
    </row>
    <row r="720" spans="2:3" ht="12.75">
      <c r="B720" s="156"/>
      <c r="C720" s="157"/>
    </row>
    <row r="721" spans="2:3" ht="12.75">
      <c r="B721" s="156"/>
      <c r="C721" s="157"/>
    </row>
    <row r="722" spans="2:3" ht="12.75">
      <c r="B722" s="156"/>
      <c r="C722" s="157"/>
    </row>
    <row r="723" spans="2:3" ht="12.75">
      <c r="B723" s="156"/>
      <c r="C723" s="157"/>
    </row>
    <row r="724" spans="2:3" ht="12.75">
      <c r="B724" s="156"/>
      <c r="C724" s="157"/>
    </row>
    <row r="725" spans="2:3" ht="12.75">
      <c r="B725" s="156"/>
      <c r="C725" s="157"/>
    </row>
    <row r="726" spans="2:3" ht="12.75">
      <c r="B726" s="156"/>
      <c r="C726" s="157"/>
    </row>
    <row r="727" spans="2:3" ht="12.75">
      <c r="B727" s="156"/>
      <c r="C727" s="157"/>
    </row>
    <row r="728" spans="2:3" ht="12.75">
      <c r="B728" s="156"/>
      <c r="C728" s="157"/>
    </row>
    <row r="729" spans="2:3" ht="12.75">
      <c r="B729" s="156"/>
      <c r="C729" s="157"/>
    </row>
    <row r="730" spans="2:3" ht="12.75">
      <c r="B730" s="156"/>
      <c r="C730" s="157"/>
    </row>
    <row r="731" spans="2:3" ht="12.75">
      <c r="B731" s="156"/>
      <c r="C731" s="157"/>
    </row>
    <row r="732" spans="2:3" ht="12.75">
      <c r="B732" s="156"/>
      <c r="C732" s="157"/>
    </row>
    <row r="733" spans="2:3" ht="12.75">
      <c r="B733" s="156"/>
      <c r="C733" s="157"/>
    </row>
    <row r="734" spans="2:3" ht="12.75">
      <c r="B734" s="156"/>
      <c r="C734" s="157"/>
    </row>
    <row r="735" spans="2:3" ht="12.75">
      <c r="B735" s="156"/>
      <c r="C735" s="157"/>
    </row>
    <row r="736" spans="2:3" ht="12.75">
      <c r="B736" s="156"/>
      <c r="C736" s="157"/>
    </row>
    <row r="737" spans="2:3" ht="12.75">
      <c r="B737" s="156"/>
      <c r="C737" s="157"/>
    </row>
    <row r="738" spans="2:3" ht="12.75">
      <c r="B738" s="156"/>
      <c r="C738" s="157"/>
    </row>
    <row r="739" spans="2:3" ht="12.75">
      <c r="B739" s="156"/>
      <c r="C739" s="157"/>
    </row>
    <row r="740" spans="2:3" ht="12.75">
      <c r="B740" s="156"/>
      <c r="C740" s="157"/>
    </row>
    <row r="741" spans="2:3" ht="12.75">
      <c r="B741" s="156"/>
      <c r="C741" s="157"/>
    </row>
    <row r="742" spans="2:3" ht="12.75">
      <c r="B742" s="156"/>
      <c r="C742" s="157"/>
    </row>
    <row r="743" spans="2:3" ht="12.75">
      <c r="B743" s="156"/>
      <c r="C743" s="157"/>
    </row>
    <row r="744" spans="2:3" ht="12.75">
      <c r="B744" s="156"/>
      <c r="C744" s="157"/>
    </row>
    <row r="745" spans="2:3" ht="12.75">
      <c r="B745" s="156"/>
      <c r="C745" s="157"/>
    </row>
    <row r="746" spans="2:3" ht="12.75">
      <c r="B746" s="156"/>
      <c r="C746" s="157"/>
    </row>
    <row r="747" spans="2:3" ht="12.75">
      <c r="B747" s="156"/>
      <c r="C747" s="157"/>
    </row>
    <row r="748" spans="2:3" ht="12.75">
      <c r="B748" s="156"/>
      <c r="C748" s="157"/>
    </row>
    <row r="749" spans="2:3" ht="12.75">
      <c r="B749" s="156"/>
      <c r="C749" s="157"/>
    </row>
    <row r="750" spans="2:3" ht="12.75">
      <c r="B750" s="156"/>
      <c r="C750" s="157"/>
    </row>
    <row r="751" spans="2:3" ht="12.75">
      <c r="B751" s="156"/>
      <c r="C751" s="157"/>
    </row>
    <row r="752" spans="2:3" ht="12.75">
      <c r="B752" s="156"/>
      <c r="C752" s="157"/>
    </row>
    <row r="753" spans="2:3" ht="12.75">
      <c r="B753" s="156"/>
      <c r="C753" s="157"/>
    </row>
    <row r="754" spans="2:3" ht="12.75">
      <c r="B754" s="156"/>
      <c r="C754" s="157"/>
    </row>
    <row r="755" spans="2:3" ht="12.75">
      <c r="B755" s="156"/>
      <c r="C755" s="157"/>
    </row>
    <row r="756" spans="2:3" ht="12.75">
      <c r="B756" s="156"/>
      <c r="C756" s="157"/>
    </row>
    <row r="757" spans="2:3" ht="12.75">
      <c r="B757" s="156"/>
      <c r="C757" s="157"/>
    </row>
    <row r="758" spans="2:3" ht="12.75">
      <c r="B758" s="156"/>
      <c r="C758" s="157"/>
    </row>
    <row r="759" spans="2:3" ht="12.75">
      <c r="B759" s="156"/>
      <c r="C759" s="157"/>
    </row>
    <row r="760" spans="2:3" ht="12.75">
      <c r="B760" s="156"/>
      <c r="C760" s="157"/>
    </row>
    <row r="761" spans="2:3" ht="12.75">
      <c r="B761" s="156"/>
      <c r="C761" s="157"/>
    </row>
    <row r="762" spans="2:3" ht="12.75">
      <c r="B762" s="156"/>
      <c r="C762" s="157"/>
    </row>
    <row r="763" spans="2:3" ht="12.75">
      <c r="B763" s="156"/>
      <c r="C763" s="157"/>
    </row>
    <row r="764" spans="2:3" ht="12.75">
      <c r="B764" s="156"/>
      <c r="C764" s="157"/>
    </row>
    <row r="765" spans="2:3" ht="12.75">
      <c r="B765" s="156"/>
      <c r="C765" s="157"/>
    </row>
    <row r="766" spans="2:3" ht="12.75">
      <c r="B766" s="156"/>
      <c r="C766" s="157"/>
    </row>
    <row r="767" spans="2:3" ht="12.75">
      <c r="B767" s="156"/>
      <c r="C767" s="157"/>
    </row>
    <row r="768" spans="2:3" ht="12.75">
      <c r="B768" s="156"/>
      <c r="C768" s="157"/>
    </row>
    <row r="769" spans="2:3" ht="12.75">
      <c r="B769" s="156"/>
      <c r="C769" s="157"/>
    </row>
    <row r="770" spans="2:3" ht="12.75">
      <c r="B770" s="156"/>
      <c r="C770" s="157"/>
    </row>
    <row r="771" spans="2:3" ht="12.75">
      <c r="B771" s="156"/>
      <c r="C771" s="157"/>
    </row>
    <row r="772" spans="2:3" ht="12.75">
      <c r="B772" s="156"/>
      <c r="C772" s="157"/>
    </row>
    <row r="773" spans="2:3" ht="12.75">
      <c r="B773" s="156"/>
      <c r="C773" s="157"/>
    </row>
    <row r="774" spans="2:3" ht="12.75">
      <c r="B774" s="156"/>
      <c r="C774" s="157"/>
    </row>
    <row r="775" spans="2:3" ht="12.75">
      <c r="B775" s="156"/>
      <c r="C775" s="157"/>
    </row>
    <row r="776" spans="2:3" ht="12.75">
      <c r="B776" s="156"/>
      <c r="C776" s="157"/>
    </row>
    <row r="777" spans="2:3" ht="12.75">
      <c r="B777" s="156"/>
      <c r="C777" s="157"/>
    </row>
    <row r="778" spans="2:3" ht="12.75">
      <c r="B778" s="156"/>
      <c r="C778" s="157"/>
    </row>
    <row r="779" spans="2:3" ht="12.75">
      <c r="B779" s="156"/>
      <c r="C779" s="157"/>
    </row>
    <row r="780" spans="2:3" ht="12.75">
      <c r="B780" s="156"/>
      <c r="C780" s="157"/>
    </row>
    <row r="781" spans="2:3" ht="12.75">
      <c r="B781" s="156"/>
      <c r="C781" s="157"/>
    </row>
    <row r="782" spans="2:3" ht="12.75">
      <c r="B782" s="156"/>
      <c r="C782" s="157"/>
    </row>
    <row r="783" spans="2:3" ht="12.75">
      <c r="B783" s="156"/>
      <c r="C783" s="157"/>
    </row>
    <row r="784" spans="2:3" ht="12.75">
      <c r="B784" s="156"/>
      <c r="C784" s="157"/>
    </row>
    <row r="785" spans="2:3" ht="12.75">
      <c r="B785" s="156"/>
      <c r="C785" s="157"/>
    </row>
    <row r="786" spans="2:3" ht="12.75">
      <c r="B786" s="156"/>
      <c r="C786" s="157"/>
    </row>
    <row r="787" spans="2:3" ht="12.75">
      <c r="B787" s="156"/>
      <c r="C787" s="157"/>
    </row>
    <row r="788" spans="2:3" ht="12.75">
      <c r="B788" s="156"/>
      <c r="C788" s="157"/>
    </row>
    <row r="789" spans="2:3" ht="12.75">
      <c r="B789" s="156"/>
      <c r="C789" s="157"/>
    </row>
    <row r="790" spans="2:3" ht="12.75">
      <c r="B790" s="156"/>
      <c r="C790" s="157"/>
    </row>
    <row r="791" spans="2:3" ht="12.75">
      <c r="B791" s="156"/>
      <c r="C791" s="157"/>
    </row>
    <row r="792" spans="2:3" ht="12.75">
      <c r="B792" s="156"/>
      <c r="C792" s="157"/>
    </row>
    <row r="793" spans="2:3" ht="12.75">
      <c r="B793" s="156"/>
      <c r="C793" s="157"/>
    </row>
    <row r="794" spans="2:3" ht="12.75">
      <c r="B794" s="156"/>
      <c r="C794" s="157"/>
    </row>
    <row r="795" spans="2:3" ht="12.75">
      <c r="B795" s="156"/>
      <c r="C795" s="157"/>
    </row>
    <row r="796" spans="2:3" ht="12.75">
      <c r="B796" s="156"/>
      <c r="C796" s="157"/>
    </row>
    <row r="797" spans="2:3" ht="12.75">
      <c r="B797" s="156"/>
      <c r="C797" s="157"/>
    </row>
    <row r="798" spans="2:3" ht="12.75">
      <c r="B798" s="156"/>
      <c r="C798" s="157"/>
    </row>
    <row r="799" spans="2:3" ht="12.75">
      <c r="B799" s="156"/>
      <c r="C799" s="157"/>
    </row>
    <row r="800" spans="2:3" ht="12.75">
      <c r="B800" s="156"/>
      <c r="C800" s="157"/>
    </row>
    <row r="801" spans="2:3" ht="12.75">
      <c r="B801" s="156"/>
      <c r="C801" s="157"/>
    </row>
    <row r="802" spans="2:3" ht="12.75">
      <c r="B802" s="156"/>
      <c r="C802" s="157"/>
    </row>
    <row r="803" spans="2:3" ht="12.75">
      <c r="B803" s="156"/>
      <c r="C803" s="157"/>
    </row>
    <row r="804" spans="2:3" ht="12.75">
      <c r="B804" s="156"/>
      <c r="C804" s="157"/>
    </row>
    <row r="805" spans="2:3" ht="12.75">
      <c r="B805" s="156"/>
      <c r="C805" s="157"/>
    </row>
    <row r="806" spans="2:3" ht="12.75">
      <c r="B806" s="156"/>
      <c r="C806" s="157"/>
    </row>
    <row r="807" spans="2:3" ht="12.75">
      <c r="B807" s="156"/>
      <c r="C807" s="157"/>
    </row>
    <row r="808" spans="2:3" ht="12.75">
      <c r="B808" s="156"/>
      <c r="C808" s="157"/>
    </row>
    <row r="809" spans="2:3" ht="12.75">
      <c r="B809" s="156"/>
      <c r="C809" s="157"/>
    </row>
    <row r="810" spans="2:3" ht="12.75">
      <c r="B810" s="156"/>
      <c r="C810" s="157"/>
    </row>
    <row r="811" spans="2:3" ht="12.75">
      <c r="B811" s="156"/>
      <c r="C811" s="157"/>
    </row>
    <row r="812" spans="2:3" ht="12.75">
      <c r="B812" s="156"/>
      <c r="C812" s="157"/>
    </row>
    <row r="813" spans="2:3" ht="12.75">
      <c r="B813" s="156"/>
      <c r="C813" s="157"/>
    </row>
    <row r="814" spans="2:3" ht="12.75">
      <c r="B814" s="156"/>
      <c r="C814" s="157"/>
    </row>
    <row r="815" spans="2:3" ht="12.75">
      <c r="B815" s="156"/>
      <c r="C815" s="157"/>
    </row>
    <row r="816" spans="2:3" ht="12.75">
      <c r="B816" s="156"/>
      <c r="C816" s="157"/>
    </row>
    <row r="817" spans="2:3" ht="12.75">
      <c r="B817" s="156"/>
      <c r="C817" s="157"/>
    </row>
    <row r="818" spans="2:3" ht="12.75">
      <c r="B818" s="156"/>
      <c r="C818" s="157"/>
    </row>
    <row r="819" spans="2:3" ht="12.75">
      <c r="B819" s="156"/>
      <c r="C819" s="157"/>
    </row>
    <row r="820" spans="2:3" ht="12.75">
      <c r="B820" s="156"/>
      <c r="C820" s="157"/>
    </row>
    <row r="821" spans="2:3" ht="12.75">
      <c r="B821" s="156"/>
      <c r="C821" s="157"/>
    </row>
    <row r="822" spans="2:3" ht="12.75">
      <c r="B822" s="156"/>
      <c r="C822" s="157"/>
    </row>
    <row r="823" spans="2:3" ht="12.75">
      <c r="B823" s="156"/>
      <c r="C823" s="157"/>
    </row>
    <row r="824" spans="2:3" ht="12.75">
      <c r="B824" s="156"/>
      <c r="C824" s="157"/>
    </row>
    <row r="825" spans="2:3" ht="12.75">
      <c r="B825" s="156"/>
      <c r="C825" s="157"/>
    </row>
    <row r="826" spans="2:3" ht="12.75">
      <c r="B826" s="156"/>
      <c r="C826" s="157"/>
    </row>
    <row r="827" spans="2:3" ht="12.75">
      <c r="B827" s="156"/>
      <c r="C827" s="157"/>
    </row>
    <row r="828" spans="2:3" ht="12.75">
      <c r="B828" s="156"/>
      <c r="C828" s="157"/>
    </row>
    <row r="829" spans="2:3" ht="12.75">
      <c r="B829" s="156"/>
      <c r="C829" s="157"/>
    </row>
    <row r="830" spans="2:3" ht="12.75">
      <c r="B830" s="156"/>
      <c r="C830" s="157"/>
    </row>
    <row r="831" spans="2:3" ht="12.75">
      <c r="B831" s="156"/>
      <c r="C831" s="157"/>
    </row>
    <row r="832" spans="2:3" ht="12.75">
      <c r="B832" s="156"/>
      <c r="C832" s="157"/>
    </row>
    <row r="833" spans="2:3" ht="12.75">
      <c r="B833" s="156"/>
      <c r="C833" s="157"/>
    </row>
    <row r="834" spans="2:3" ht="12.75">
      <c r="B834" s="156"/>
      <c r="C834" s="157"/>
    </row>
    <row r="835" spans="2:3" ht="12.75">
      <c r="B835" s="156"/>
      <c r="C835" s="157"/>
    </row>
    <row r="836" spans="2:3" ht="12.75">
      <c r="B836" s="156"/>
      <c r="C836" s="157"/>
    </row>
    <row r="837" spans="2:3" ht="12.75">
      <c r="B837" s="156"/>
      <c r="C837" s="157"/>
    </row>
    <row r="838" spans="2:3" ht="12.75">
      <c r="B838" s="156"/>
      <c r="C838" s="157"/>
    </row>
    <row r="839" spans="2:3" ht="12.75">
      <c r="B839" s="156"/>
      <c r="C839" s="157"/>
    </row>
    <row r="840" spans="2:3" ht="12.75">
      <c r="B840" s="156"/>
      <c r="C840" s="157"/>
    </row>
    <row r="841" spans="2:3" ht="12.75">
      <c r="B841" s="156"/>
      <c r="C841" s="157"/>
    </row>
    <row r="842" spans="2:3" ht="12.75">
      <c r="B842" s="156"/>
      <c r="C842" s="157"/>
    </row>
    <row r="843" spans="2:3" ht="12.75">
      <c r="B843" s="156"/>
      <c r="C843" s="157"/>
    </row>
    <row r="844" spans="2:3" ht="12.75">
      <c r="B844" s="156"/>
      <c r="C844" s="157"/>
    </row>
    <row r="845" spans="2:3" ht="12.75">
      <c r="B845" s="156"/>
      <c r="C845" s="157"/>
    </row>
    <row r="846" spans="2:3" ht="12.75">
      <c r="B846" s="156"/>
      <c r="C846" s="157"/>
    </row>
    <row r="847" spans="2:3" ht="12.75">
      <c r="B847" s="156"/>
      <c r="C847" s="157"/>
    </row>
    <row r="848" spans="2:3" ht="12.75">
      <c r="B848" s="156"/>
      <c r="C848" s="157"/>
    </row>
    <row r="849" spans="2:3" ht="12.75">
      <c r="B849" s="156"/>
      <c r="C849" s="157"/>
    </row>
    <row r="850" spans="2:3" ht="12.75">
      <c r="B850" s="156"/>
      <c r="C850" s="157"/>
    </row>
    <row r="851" spans="2:3" ht="12.75">
      <c r="B851" s="156"/>
      <c r="C851" s="157"/>
    </row>
    <row r="852" spans="2:3" ht="12.75">
      <c r="B852" s="156"/>
      <c r="C852" s="157"/>
    </row>
    <row r="853" spans="2:3" ht="12.75">
      <c r="B853" s="156"/>
      <c r="C853" s="157"/>
    </row>
    <row r="854" spans="2:3" ht="12.75">
      <c r="B854" s="156"/>
      <c r="C854" s="157"/>
    </row>
    <row r="855" spans="2:3" ht="12.75">
      <c r="B855" s="156"/>
      <c r="C855" s="157"/>
    </row>
    <row r="856" spans="2:3" ht="12.75">
      <c r="B856" s="156"/>
      <c r="C856" s="157"/>
    </row>
    <row r="857" spans="2:3" ht="12.75">
      <c r="B857" s="156"/>
      <c r="C857" s="157"/>
    </row>
    <row r="858" spans="2:3" ht="12.75">
      <c r="B858" s="156"/>
      <c r="C858" s="157"/>
    </row>
    <row r="859" spans="2:3" ht="12.75">
      <c r="B859" s="156"/>
      <c r="C859" s="157"/>
    </row>
    <row r="860" spans="2:3" ht="12.75">
      <c r="B860" s="156"/>
      <c r="C860" s="157"/>
    </row>
    <row r="861" spans="2:3" ht="12.75">
      <c r="B861" s="156"/>
      <c r="C861" s="157"/>
    </row>
    <row r="862" spans="2:3" ht="12.75">
      <c r="B862" s="156"/>
      <c r="C862" s="157"/>
    </row>
    <row r="863" spans="2:3" ht="12.75">
      <c r="B863" s="156"/>
      <c r="C863" s="157"/>
    </row>
    <row r="864" spans="2:3" ht="12.75">
      <c r="B864" s="156"/>
      <c r="C864" s="157"/>
    </row>
    <row r="865" spans="2:3" ht="12.75">
      <c r="B865" s="156"/>
      <c r="C865" s="157"/>
    </row>
    <row r="866" spans="2:3" ht="12.75">
      <c r="B866" s="156"/>
      <c r="C866" s="157"/>
    </row>
    <row r="867" spans="2:3" ht="12.75">
      <c r="B867" s="156"/>
      <c r="C867" s="157"/>
    </row>
    <row r="868" spans="2:3" ht="12.75">
      <c r="B868" s="156"/>
      <c r="C868" s="157"/>
    </row>
    <row r="869" spans="2:3" ht="12.75">
      <c r="B869" s="156"/>
      <c r="C869" s="157"/>
    </row>
    <row r="870" spans="2:3" ht="12.75">
      <c r="B870" s="156"/>
      <c r="C870" s="157"/>
    </row>
    <row r="871" spans="2:3" ht="12.75">
      <c r="B871" s="156"/>
      <c r="C871" s="157"/>
    </row>
    <row r="872" spans="2:3" ht="12.75">
      <c r="B872" s="156"/>
      <c r="C872" s="157"/>
    </row>
    <row r="873" spans="2:3" ht="12.75">
      <c r="B873" s="156"/>
      <c r="C873" s="157"/>
    </row>
    <row r="874" spans="2:3" ht="12.75">
      <c r="B874" s="156"/>
      <c r="C874" s="157"/>
    </row>
    <row r="875" spans="2:3" ht="12.75">
      <c r="B875" s="156"/>
      <c r="C875" s="157"/>
    </row>
    <row r="876" spans="2:3" ht="12.75">
      <c r="B876" s="156"/>
      <c r="C876" s="157"/>
    </row>
    <row r="877" spans="2:3" ht="12.75">
      <c r="B877" s="156"/>
      <c r="C877" s="157"/>
    </row>
    <row r="878" spans="2:3" ht="12.75">
      <c r="B878" s="156"/>
      <c r="C878" s="157"/>
    </row>
    <row r="879" spans="2:3" ht="12.75">
      <c r="B879" s="156"/>
      <c r="C879" s="157"/>
    </row>
    <row r="880" spans="2:3" ht="12.75">
      <c r="B880" s="156"/>
      <c r="C880" s="157"/>
    </row>
    <row r="881" spans="2:3" ht="12.75">
      <c r="B881" s="156"/>
      <c r="C881" s="157"/>
    </row>
    <row r="882" spans="2:3" ht="12.75">
      <c r="B882" s="156"/>
      <c r="C882" s="157"/>
    </row>
    <row r="883" spans="2:3" ht="12.75">
      <c r="B883" s="156"/>
      <c r="C883" s="157"/>
    </row>
    <row r="884" spans="2:3" ht="12.75">
      <c r="B884" s="156"/>
      <c r="C884" s="157"/>
    </row>
    <row r="885" spans="2:3" ht="12.75">
      <c r="B885" s="156"/>
      <c r="C885" s="157"/>
    </row>
    <row r="886" spans="2:3" ht="12.75">
      <c r="B886" s="156"/>
      <c r="C886" s="157"/>
    </row>
    <row r="887" spans="2:3" ht="12.75">
      <c r="B887" s="156"/>
      <c r="C887" s="157"/>
    </row>
    <row r="888" spans="2:3" ht="12.75">
      <c r="B888" s="156"/>
      <c r="C888" s="157"/>
    </row>
    <row r="889" spans="2:3" ht="12.75">
      <c r="B889" s="156"/>
      <c r="C889" s="157"/>
    </row>
    <row r="890" spans="2:3" ht="12.75">
      <c r="B890" s="156"/>
      <c r="C890" s="157"/>
    </row>
    <row r="891" spans="2:3" ht="12.75">
      <c r="B891" s="156"/>
      <c r="C891" s="157"/>
    </row>
    <row r="892" spans="2:3" ht="12.75">
      <c r="B892" s="156"/>
      <c r="C892" s="157"/>
    </row>
    <row r="893" spans="2:3" ht="12.75">
      <c r="B893" s="156"/>
      <c r="C893" s="157"/>
    </row>
    <row r="894" spans="2:3" ht="12.75">
      <c r="B894" s="156"/>
      <c r="C894" s="157"/>
    </row>
    <row r="895" spans="2:3" ht="12.75">
      <c r="B895" s="156"/>
      <c r="C895" s="157"/>
    </row>
    <row r="896" spans="2:3" ht="12.75">
      <c r="B896" s="156"/>
      <c r="C896" s="157"/>
    </row>
    <row r="897" spans="2:3" ht="12.75">
      <c r="B897" s="156"/>
      <c r="C897" s="157"/>
    </row>
    <row r="898" spans="2:3" ht="12.75">
      <c r="B898" s="156"/>
      <c r="C898" s="157"/>
    </row>
    <row r="899" spans="2:3" ht="12.75">
      <c r="B899" s="156"/>
      <c r="C899" s="157"/>
    </row>
    <row r="900" spans="2:3" ht="12.75">
      <c r="B900" s="156"/>
      <c r="C900" s="157"/>
    </row>
    <row r="901" spans="2:3" ht="12.75">
      <c r="B901" s="156"/>
      <c r="C901" s="157"/>
    </row>
    <row r="902" spans="2:3" ht="12.75">
      <c r="B902" s="156"/>
      <c r="C902" s="157"/>
    </row>
    <row r="903" spans="2:3" ht="12.75">
      <c r="B903" s="156"/>
      <c r="C903" s="157"/>
    </row>
    <row r="904" spans="2:3" ht="12.75">
      <c r="B904" s="156"/>
      <c r="C904" s="157"/>
    </row>
    <row r="905" spans="2:3" ht="12.75">
      <c r="B905" s="156"/>
      <c r="C905" s="157"/>
    </row>
    <row r="906" spans="2:3" ht="12.75">
      <c r="B906" s="156"/>
      <c r="C906" s="157"/>
    </row>
    <row r="907" spans="2:3" ht="12.75">
      <c r="B907" s="156"/>
      <c r="C907" s="157"/>
    </row>
    <row r="908" spans="2:3" ht="12.75">
      <c r="B908" s="156"/>
      <c r="C908" s="157"/>
    </row>
    <row r="909" spans="2:3" ht="12.75">
      <c r="B909" s="156"/>
      <c r="C909" s="157"/>
    </row>
    <row r="910" spans="2:3" ht="12.75">
      <c r="B910" s="156"/>
      <c r="C910" s="157"/>
    </row>
    <row r="911" spans="2:3" ht="12.75">
      <c r="B911" s="156"/>
      <c r="C911" s="157"/>
    </row>
    <row r="912" spans="2:3" ht="12.75">
      <c r="B912" s="156"/>
      <c r="C912" s="157"/>
    </row>
    <row r="913" spans="2:3" ht="12.75">
      <c r="B913" s="156"/>
      <c r="C913" s="157"/>
    </row>
    <row r="914" spans="2:3" ht="12.75">
      <c r="B914" s="156"/>
      <c r="C914" s="157"/>
    </row>
    <row r="915" spans="2:3" ht="12.75">
      <c r="B915" s="156"/>
      <c r="C915" s="157"/>
    </row>
    <row r="916" spans="2:3" ht="12.75">
      <c r="B916" s="156"/>
      <c r="C916" s="157"/>
    </row>
    <row r="917" spans="2:3" ht="12.75">
      <c r="B917" s="156"/>
      <c r="C917" s="157"/>
    </row>
    <row r="918" spans="2:3" ht="12.75">
      <c r="B918" s="156"/>
      <c r="C918" s="157"/>
    </row>
    <row r="919" spans="2:3" ht="12.75">
      <c r="B919" s="156"/>
      <c r="C919" s="157"/>
    </row>
    <row r="920" spans="2:3" ht="12.75">
      <c r="B920" s="156"/>
      <c r="C920" s="157"/>
    </row>
    <row r="921" spans="2:3" ht="12.75">
      <c r="B921" s="156"/>
      <c r="C921" s="157"/>
    </row>
    <row r="922" spans="2:3" ht="12.75">
      <c r="B922" s="156"/>
      <c r="C922" s="157"/>
    </row>
    <row r="923" spans="2:3" ht="12.75">
      <c r="B923" s="156"/>
      <c r="C923" s="157"/>
    </row>
    <row r="924" spans="2:3" ht="12.75">
      <c r="B924" s="156"/>
      <c r="C924" s="157"/>
    </row>
    <row r="925" spans="2:3" ht="12.75">
      <c r="B925" s="156"/>
      <c r="C925" s="157"/>
    </row>
    <row r="926" spans="2:3" ht="12.75">
      <c r="B926" s="156"/>
      <c r="C926" s="157"/>
    </row>
    <row r="927" spans="2:3" ht="12.75">
      <c r="B927" s="156"/>
      <c r="C927" s="157"/>
    </row>
    <row r="928" spans="2:3" ht="12.75">
      <c r="B928" s="156"/>
      <c r="C928" s="157"/>
    </row>
    <row r="929" spans="2:3" ht="12.75">
      <c r="B929" s="156"/>
      <c r="C929" s="157"/>
    </row>
    <row r="930" spans="2:3" ht="12.75">
      <c r="B930" s="156"/>
      <c r="C930" s="157"/>
    </row>
    <row r="931" spans="2:3" ht="12.75">
      <c r="B931" s="156"/>
      <c r="C931" s="157"/>
    </row>
    <row r="932" spans="2:3" ht="12.75">
      <c r="B932" s="156"/>
      <c r="C932" s="157"/>
    </row>
    <row r="933" spans="2:3" ht="12.75">
      <c r="B933" s="156"/>
      <c r="C933" s="157"/>
    </row>
    <row r="934" spans="2:3" ht="12.75">
      <c r="B934" s="156"/>
      <c r="C934" s="157"/>
    </row>
    <row r="935" spans="2:3" ht="12.75">
      <c r="B935" s="156"/>
      <c r="C935" s="157"/>
    </row>
    <row r="936" spans="2:3" ht="12.75">
      <c r="B936" s="156"/>
      <c r="C936" s="157"/>
    </row>
    <row r="937" spans="2:3" ht="12.75">
      <c r="B937" s="156"/>
      <c r="C937" s="157"/>
    </row>
    <row r="938" spans="2:3" ht="12.75">
      <c r="B938" s="156"/>
      <c r="C938" s="157"/>
    </row>
    <row r="939" spans="2:3" ht="12.75">
      <c r="B939" s="156"/>
      <c r="C939" s="157"/>
    </row>
    <row r="940" spans="2:3" ht="12.75">
      <c r="B940" s="156"/>
      <c r="C940" s="157"/>
    </row>
    <row r="941" spans="2:3" ht="12.75">
      <c r="B941" s="156"/>
      <c r="C941" s="157"/>
    </row>
    <row r="942" spans="2:3" ht="12.75">
      <c r="B942" s="156"/>
      <c r="C942" s="157"/>
    </row>
    <row r="943" spans="2:3" ht="12.75">
      <c r="B943" s="156"/>
      <c r="C943" s="157"/>
    </row>
    <row r="944" spans="2:3" ht="12.75">
      <c r="B944" s="156"/>
      <c r="C944" s="157"/>
    </row>
    <row r="945" spans="2:3" ht="12.75">
      <c r="B945" s="156"/>
      <c r="C945" s="157"/>
    </row>
    <row r="946" spans="2:3" ht="12.75">
      <c r="B946" s="156"/>
      <c r="C946" s="157"/>
    </row>
    <row r="947" spans="2:3" ht="12.75">
      <c r="B947" s="156"/>
      <c r="C947" s="157"/>
    </row>
    <row r="948" spans="2:3" ht="12.75">
      <c r="B948" s="156"/>
      <c r="C948" s="157"/>
    </row>
    <row r="949" spans="2:3" ht="12.75">
      <c r="B949" s="156"/>
      <c r="C949" s="157"/>
    </row>
    <row r="950" spans="2:3" ht="12.75">
      <c r="B950" s="156"/>
      <c r="C950" s="157"/>
    </row>
    <row r="951" spans="2:3" ht="12.75">
      <c r="B951" s="156"/>
      <c r="C951" s="157"/>
    </row>
    <row r="952" spans="2:3" ht="12.75">
      <c r="B952" s="156"/>
      <c r="C952" s="157"/>
    </row>
    <row r="953" spans="2:3" ht="12.75">
      <c r="B953" s="156"/>
      <c r="C953" s="157"/>
    </row>
    <row r="954" spans="2:3" ht="12.75">
      <c r="B954" s="156"/>
      <c r="C954" s="157"/>
    </row>
    <row r="955" spans="2:3" ht="12.75">
      <c r="B955" s="156"/>
      <c r="C955" s="157"/>
    </row>
    <row r="956" spans="2:3" ht="12.75">
      <c r="B956" s="156"/>
      <c r="C956" s="157"/>
    </row>
    <row r="957" spans="2:3" ht="12.75">
      <c r="B957" s="156"/>
      <c r="C957" s="157"/>
    </row>
    <row r="958" spans="2:3" ht="12.75">
      <c r="B958" s="156"/>
      <c r="C958" s="157"/>
    </row>
    <row r="959" spans="2:3" ht="12.75">
      <c r="B959" s="156"/>
      <c r="C959" s="157"/>
    </row>
    <row r="960" spans="2:3" ht="12.75">
      <c r="B960" s="156"/>
      <c r="C960" s="157"/>
    </row>
    <row r="961" spans="2:3" ht="12.75">
      <c r="B961" s="156"/>
      <c r="C961" s="157"/>
    </row>
    <row r="962" spans="2:3" ht="12.75">
      <c r="B962" s="156"/>
      <c r="C962" s="157"/>
    </row>
    <row r="963" spans="2:3" ht="12.75">
      <c r="B963" s="156"/>
      <c r="C963" s="157"/>
    </row>
    <row r="964" spans="2:3" ht="12.75">
      <c r="B964" s="156"/>
      <c r="C964" s="157"/>
    </row>
    <row r="965" spans="2:3" ht="12.75">
      <c r="B965" s="156"/>
      <c r="C965" s="157"/>
    </row>
    <row r="966" spans="2:3" ht="12.75">
      <c r="B966" s="156"/>
      <c r="C966" s="157"/>
    </row>
    <row r="967" spans="2:3" ht="12.75">
      <c r="B967" s="156"/>
      <c r="C967" s="157"/>
    </row>
    <row r="968" spans="2:3" ht="12.75">
      <c r="B968" s="156"/>
      <c r="C968" s="157"/>
    </row>
    <row r="969" spans="2:3" ht="12.75">
      <c r="B969" s="156"/>
      <c r="C969" s="157"/>
    </row>
    <row r="970" spans="2:3" ht="12.75">
      <c r="B970" s="156"/>
      <c r="C970" s="157"/>
    </row>
    <row r="971" spans="2:3" ht="12.75">
      <c r="B971" s="156"/>
      <c r="C971" s="157"/>
    </row>
    <row r="972" spans="2:3" ht="12.75">
      <c r="B972" s="156"/>
      <c r="C972" s="157"/>
    </row>
    <row r="973" spans="2:3" ht="12.75">
      <c r="B973" s="156"/>
      <c r="C973" s="157"/>
    </row>
    <row r="974" spans="2:3" ht="12.75">
      <c r="B974" s="156"/>
      <c r="C974" s="157"/>
    </row>
    <row r="975" spans="2:3" ht="12.75">
      <c r="B975" s="156"/>
      <c r="C975" s="157"/>
    </row>
    <row r="976" spans="2:3" ht="12.75">
      <c r="B976" s="156"/>
      <c r="C976" s="157"/>
    </row>
    <row r="977" spans="2:3" ht="12.75">
      <c r="B977" s="156"/>
      <c r="C977" s="157"/>
    </row>
    <row r="978" spans="2:3" ht="12.75">
      <c r="B978" s="156"/>
      <c r="C978" s="157"/>
    </row>
    <row r="979" spans="2:3" ht="12.75">
      <c r="B979" s="156"/>
      <c r="C979" s="157"/>
    </row>
    <row r="980" spans="2:3" ht="12.75">
      <c r="B980" s="156"/>
      <c r="C980" s="157"/>
    </row>
    <row r="981" spans="2:3" ht="12.75">
      <c r="B981" s="156"/>
      <c r="C981" s="157"/>
    </row>
    <row r="982" spans="2:3" ht="12.75">
      <c r="B982" s="156"/>
      <c r="C982" s="157"/>
    </row>
    <row r="983" spans="2:3" ht="12.75">
      <c r="B983" s="156"/>
      <c r="C983" s="157"/>
    </row>
    <row r="984" spans="2:3" ht="12.75">
      <c r="B984" s="156"/>
      <c r="C984" s="157"/>
    </row>
    <row r="985" spans="2:3" ht="12.75">
      <c r="B985" s="156"/>
      <c r="C985" s="157"/>
    </row>
    <row r="986" spans="2:3" ht="12.75">
      <c r="B986" s="156"/>
      <c r="C986" s="157"/>
    </row>
    <row r="987" spans="2:3" ht="12.75">
      <c r="B987" s="156"/>
      <c r="C987" s="157"/>
    </row>
    <row r="988" spans="2:3" ht="12.75">
      <c r="B988" s="156"/>
      <c r="C988" s="157"/>
    </row>
    <row r="989" spans="2:3" ht="12.75">
      <c r="B989" s="156"/>
      <c r="C989" s="157"/>
    </row>
    <row r="990" spans="2:3" ht="12.75">
      <c r="B990" s="156"/>
      <c r="C990" s="157"/>
    </row>
    <row r="991" spans="2:3" ht="12.75">
      <c r="B991" s="156"/>
      <c r="C991" s="157"/>
    </row>
    <row r="992" spans="2:3" ht="12.75">
      <c r="B992" s="156"/>
      <c r="C992" s="157"/>
    </row>
    <row r="993" spans="2:3" ht="12.75">
      <c r="B993" s="156"/>
      <c r="C993" s="157"/>
    </row>
    <row r="994" spans="2:3" ht="12.75">
      <c r="B994" s="156"/>
      <c r="C994" s="157"/>
    </row>
    <row r="995" spans="2:3" ht="12.75">
      <c r="B995" s="156"/>
      <c r="C995" s="157"/>
    </row>
    <row r="996" spans="2:3" ht="12.75">
      <c r="B996" s="156"/>
      <c r="C996" s="157"/>
    </row>
    <row r="997" spans="2:3" ht="12.75">
      <c r="B997" s="156"/>
      <c r="C997" s="157"/>
    </row>
    <row r="998" spans="2:3" ht="12.75">
      <c r="B998" s="156"/>
      <c r="C998" s="157"/>
    </row>
    <row r="999" spans="2:3" ht="12.75">
      <c r="B999" s="156"/>
      <c r="C999" s="157"/>
    </row>
    <row r="1000" spans="2:3" ht="12.75">
      <c r="B1000" s="156"/>
      <c r="C1000" s="157"/>
    </row>
    <row r="1001" spans="2:3" ht="12.75">
      <c r="B1001" s="156"/>
      <c r="C1001" s="157"/>
    </row>
    <row r="1002" spans="2:3" ht="12.75">
      <c r="B1002" s="156"/>
      <c r="C1002" s="157"/>
    </row>
    <row r="1003" spans="2:3" ht="12.75">
      <c r="B1003" s="156"/>
      <c r="C1003" s="157"/>
    </row>
    <row r="1004" spans="2:3" ht="12.75">
      <c r="B1004" s="156"/>
      <c r="C1004" s="157"/>
    </row>
    <row r="1005" spans="2:3" ht="12.75">
      <c r="B1005" s="156"/>
      <c r="C1005" s="157"/>
    </row>
    <row r="1006" spans="2:3" ht="12.75">
      <c r="B1006" s="156"/>
      <c r="C1006" s="157"/>
    </row>
    <row r="1007" spans="2:3" ht="12.75">
      <c r="B1007" s="156"/>
      <c r="C1007" s="157"/>
    </row>
    <row r="1008" spans="2:3" ht="12.75">
      <c r="B1008" s="156"/>
      <c r="C1008" s="157"/>
    </row>
    <row r="1009" spans="2:3" ht="12.75">
      <c r="B1009" s="156"/>
      <c r="C1009" s="157"/>
    </row>
    <row r="1010" spans="2:3" ht="12.75">
      <c r="B1010" s="156"/>
      <c r="C1010" s="157"/>
    </row>
    <row r="1011" spans="2:3" ht="12.75">
      <c r="B1011" s="156"/>
      <c r="C1011" s="157"/>
    </row>
    <row r="1012" spans="2:3" ht="12.75">
      <c r="B1012" s="156"/>
      <c r="C1012" s="157"/>
    </row>
    <row r="1013" spans="2:3" ht="12.75">
      <c r="B1013" s="156"/>
      <c r="C1013" s="157"/>
    </row>
    <row r="1014" spans="2:3" ht="12.75">
      <c r="B1014" s="156"/>
      <c r="C1014" s="157"/>
    </row>
    <row r="1015" spans="2:3" ht="12.75">
      <c r="B1015" s="156"/>
      <c r="C1015" s="157"/>
    </row>
    <row r="1016" spans="2:3" ht="12.75">
      <c r="B1016" s="156"/>
      <c r="C1016" s="157"/>
    </row>
    <row r="1017" spans="2:3" ht="12.75">
      <c r="B1017" s="156"/>
      <c r="C1017" s="157"/>
    </row>
    <row r="1018" spans="2:3" ht="12.75">
      <c r="B1018" s="156"/>
      <c r="C1018" s="157"/>
    </row>
    <row r="1019" spans="2:3" ht="12.75">
      <c r="B1019" s="156"/>
      <c r="C1019" s="157"/>
    </row>
    <row r="1020" spans="2:3" ht="12.75">
      <c r="B1020" s="156"/>
      <c r="C1020" s="157"/>
    </row>
    <row r="1021" spans="2:3" ht="12.75">
      <c r="B1021" s="156"/>
      <c r="C1021" s="157"/>
    </row>
    <row r="1022" spans="2:3" ht="12.75">
      <c r="B1022" s="156"/>
      <c r="C1022" s="157"/>
    </row>
    <row r="1023" spans="2:3" ht="12.75">
      <c r="B1023" s="156"/>
      <c r="C1023" s="157"/>
    </row>
    <row r="1024" spans="2:3" ht="12.75">
      <c r="B1024" s="156"/>
      <c r="C1024" s="157"/>
    </row>
    <row r="1025" spans="2:3" ht="12.75">
      <c r="B1025" s="156"/>
      <c r="C1025" s="157"/>
    </row>
    <row r="1026" spans="2:3" ht="12.75">
      <c r="B1026" s="156"/>
      <c r="C1026" s="157"/>
    </row>
    <row r="1027" spans="2:3" ht="12.75">
      <c r="B1027" s="156"/>
      <c r="C1027" s="157"/>
    </row>
    <row r="1028" spans="2:3" ht="12.75">
      <c r="B1028" s="156"/>
      <c r="C1028" s="157"/>
    </row>
    <row r="1029" spans="2:3" ht="12.75">
      <c r="B1029" s="156"/>
      <c r="C1029" s="157"/>
    </row>
    <row r="1030" spans="2:3" ht="12.75">
      <c r="B1030" s="156"/>
      <c r="C1030" s="157"/>
    </row>
    <row r="1031" spans="2:3" ht="12.75">
      <c r="B1031" s="156"/>
      <c r="C1031" s="157"/>
    </row>
    <row r="1032" spans="2:3" ht="12.75">
      <c r="B1032" s="156"/>
      <c r="C1032" s="157"/>
    </row>
    <row r="1033" spans="2:3" ht="12.75">
      <c r="B1033" s="156"/>
      <c r="C1033" s="157"/>
    </row>
    <row r="1034" spans="2:3" ht="12.75">
      <c r="B1034" s="156"/>
      <c r="C1034" s="157"/>
    </row>
    <row r="1035" spans="2:3" ht="12.75">
      <c r="B1035" s="156"/>
      <c r="C1035" s="157"/>
    </row>
    <row r="1036" spans="2:3" ht="12.75">
      <c r="B1036" s="156"/>
      <c r="C1036" s="157"/>
    </row>
    <row r="1037" spans="2:3" ht="12.75">
      <c r="B1037" s="156"/>
      <c r="C1037" s="157"/>
    </row>
    <row r="1038" spans="2:3" ht="12.75">
      <c r="B1038" s="156"/>
      <c r="C1038" s="157"/>
    </row>
    <row r="1039" spans="2:3" ht="12.75">
      <c r="B1039" s="156"/>
      <c r="C1039" s="157"/>
    </row>
    <row r="1040" spans="2:3" ht="12.75">
      <c r="B1040" s="156"/>
      <c r="C1040" s="157"/>
    </row>
    <row r="1041" spans="2:3" ht="12.75">
      <c r="B1041" s="156"/>
      <c r="C1041" s="157"/>
    </row>
    <row r="1042" spans="2:3" ht="12.75">
      <c r="B1042" s="156"/>
      <c r="C1042" s="157"/>
    </row>
    <row r="1043" spans="2:3" ht="12.75">
      <c r="B1043" s="156"/>
      <c r="C1043" s="157"/>
    </row>
    <row r="1044" spans="2:3" ht="12.75">
      <c r="B1044" s="156"/>
      <c r="C1044" s="157"/>
    </row>
    <row r="1045" spans="2:3" ht="12.75">
      <c r="B1045" s="156"/>
      <c r="C1045" s="157"/>
    </row>
    <row r="1046" spans="2:3" ht="12.75">
      <c r="B1046" s="156"/>
      <c r="C1046" s="157"/>
    </row>
    <row r="1047" spans="2:3" ht="12.75">
      <c r="B1047" s="156"/>
      <c r="C1047" s="157"/>
    </row>
    <row r="1048" spans="2:3" ht="12.75">
      <c r="B1048" s="156"/>
      <c r="C1048" s="157"/>
    </row>
    <row r="1049" spans="2:3" ht="12.75">
      <c r="B1049" s="156"/>
      <c r="C1049" s="157"/>
    </row>
    <row r="1050" spans="2:3" ht="12.75">
      <c r="B1050" s="156"/>
      <c r="C1050" s="157"/>
    </row>
    <row r="1051" spans="2:3" ht="12.75">
      <c r="B1051" s="156"/>
      <c r="C1051" s="157"/>
    </row>
    <row r="1052" spans="2:3" ht="12.75">
      <c r="B1052" s="156"/>
      <c r="C1052" s="157"/>
    </row>
    <row r="1053" spans="2:3" ht="12.75">
      <c r="B1053" s="156"/>
      <c r="C1053" s="157"/>
    </row>
    <row r="1054" spans="2:3" ht="12.75">
      <c r="B1054" s="156"/>
      <c r="C1054" s="157"/>
    </row>
    <row r="1055" spans="2:3" ht="12.75">
      <c r="B1055" s="156"/>
      <c r="C1055" s="157"/>
    </row>
    <row r="1056" spans="2:3" ht="12.75">
      <c r="B1056" s="156"/>
      <c r="C1056" s="157"/>
    </row>
    <row r="1057" spans="2:3" ht="12.75">
      <c r="B1057" s="156"/>
      <c r="C1057" s="157"/>
    </row>
    <row r="1058" spans="2:3" ht="12.75">
      <c r="B1058" s="156"/>
      <c r="C1058" s="157"/>
    </row>
    <row r="1059" spans="2:3" ht="12.75">
      <c r="B1059" s="156"/>
      <c r="C1059" s="157"/>
    </row>
    <row r="1060" spans="2:3" ht="12.75">
      <c r="B1060" s="156"/>
      <c r="C1060" s="157"/>
    </row>
    <row r="1061" spans="2:3" ht="12.75">
      <c r="B1061" s="156"/>
      <c r="C1061" s="157"/>
    </row>
    <row r="1062" spans="2:3" ht="12.75">
      <c r="B1062" s="156"/>
      <c r="C1062" s="157"/>
    </row>
    <row r="1063" spans="2:3" ht="12.75">
      <c r="B1063" s="156"/>
      <c r="C1063" s="157"/>
    </row>
    <row r="1064" spans="2:3" ht="12.75">
      <c r="B1064" s="156"/>
      <c r="C1064" s="157"/>
    </row>
    <row r="1065" spans="2:3" ht="12.75">
      <c r="B1065" s="156"/>
      <c r="C1065" s="157"/>
    </row>
    <row r="1066" spans="2:3" ht="12.75">
      <c r="B1066" s="156"/>
      <c r="C1066" s="157"/>
    </row>
    <row r="1067" spans="2:3" ht="12.75">
      <c r="B1067" s="156"/>
      <c r="C1067" s="157"/>
    </row>
    <row r="1068" spans="2:3" ht="12.75">
      <c r="B1068" s="156"/>
      <c r="C1068" s="157"/>
    </row>
    <row r="1069" spans="2:3" ht="12.75">
      <c r="B1069" s="156"/>
      <c r="C1069" s="157"/>
    </row>
    <row r="1070" spans="2:3" ht="12.75">
      <c r="B1070" s="156"/>
      <c r="C1070" s="157"/>
    </row>
    <row r="1071" spans="2:3" ht="12.75">
      <c r="B1071" s="156"/>
      <c r="C1071" s="157"/>
    </row>
    <row r="1072" spans="2:3" ht="12.75">
      <c r="B1072" s="156"/>
      <c r="C1072" s="157"/>
    </row>
    <row r="1073" spans="2:3" ht="12.75">
      <c r="B1073" s="156"/>
      <c r="C1073" s="157"/>
    </row>
    <row r="1074" spans="2:3" ht="12.75">
      <c r="B1074" s="156"/>
      <c r="C1074" s="157"/>
    </row>
    <row r="1075" spans="2:3" ht="12.75">
      <c r="B1075" s="156"/>
      <c r="C1075" s="157"/>
    </row>
    <row r="1076" spans="2:3" ht="12.75">
      <c r="B1076" s="156"/>
      <c r="C1076" s="157"/>
    </row>
    <row r="1077" spans="2:3" ht="12.75">
      <c r="B1077" s="156"/>
      <c r="C1077" s="157"/>
    </row>
    <row r="1078" spans="2:3" ht="12.75">
      <c r="B1078" s="156"/>
      <c r="C1078" s="157"/>
    </row>
    <row r="1079" spans="2:3" ht="12.75">
      <c r="B1079" s="156"/>
      <c r="C1079" s="157"/>
    </row>
    <row r="1080" spans="2:3" ht="12.75">
      <c r="B1080" s="156"/>
      <c r="C1080" s="157"/>
    </row>
    <row r="1081" spans="2:3" ht="12.75">
      <c r="B1081" s="156"/>
      <c r="C1081" s="157"/>
    </row>
    <row r="1082" spans="2:3" ht="12.75">
      <c r="B1082" s="156"/>
      <c r="C1082" s="157"/>
    </row>
    <row r="1083" spans="2:3" ht="12.75">
      <c r="B1083" s="156"/>
      <c r="C1083" s="157"/>
    </row>
    <row r="1084" spans="2:3" ht="12.75">
      <c r="B1084" s="156"/>
      <c r="C1084" s="157"/>
    </row>
    <row r="1085" spans="2:3" ht="12.75">
      <c r="B1085" s="156"/>
      <c r="C1085" s="157"/>
    </row>
    <row r="1086" spans="2:3" ht="12.75">
      <c r="B1086" s="156"/>
      <c r="C1086" s="157"/>
    </row>
    <row r="1087" spans="2:3" ht="12.75">
      <c r="B1087" s="156"/>
      <c r="C1087" s="157"/>
    </row>
    <row r="1088" spans="2:3" ht="12.75">
      <c r="B1088" s="156"/>
      <c r="C1088" s="157"/>
    </row>
    <row r="1089" spans="2:3" ht="12.75">
      <c r="B1089" s="156"/>
      <c r="C1089" s="157"/>
    </row>
    <row r="1090" spans="2:3" ht="12.75">
      <c r="B1090" s="156"/>
      <c r="C1090" s="157"/>
    </row>
    <row r="1091" spans="2:3" ht="12.75">
      <c r="B1091" s="156"/>
      <c r="C1091" s="157"/>
    </row>
    <row r="1092" spans="2:3" ht="12.75">
      <c r="B1092" s="156"/>
      <c r="C1092" s="157"/>
    </row>
    <row r="1093" spans="2:3" ht="12.75">
      <c r="B1093" s="156"/>
      <c r="C1093" s="157"/>
    </row>
    <row r="1094" spans="2:3" ht="12.75">
      <c r="B1094" s="156"/>
      <c r="C1094" s="157"/>
    </row>
    <row r="1095" spans="2:3" ht="12.75">
      <c r="B1095" s="156"/>
      <c r="C1095" s="157"/>
    </row>
    <row r="1096" spans="2:3" ht="12.75">
      <c r="B1096" s="156"/>
      <c r="C1096" s="157"/>
    </row>
    <row r="1097" spans="2:3" ht="12.75">
      <c r="B1097" s="156"/>
      <c r="C1097" s="157"/>
    </row>
    <row r="1098" spans="2:3" ht="12.75">
      <c r="B1098" s="156"/>
      <c r="C1098" s="157"/>
    </row>
    <row r="1099" spans="2:3" ht="12.75">
      <c r="B1099" s="156"/>
      <c r="C1099" s="157"/>
    </row>
    <row r="1100" spans="2:3" ht="12.75">
      <c r="B1100" s="156"/>
      <c r="C1100" s="157"/>
    </row>
    <row r="1101" spans="2:3" ht="12.75">
      <c r="B1101" s="156"/>
      <c r="C1101" s="157"/>
    </row>
    <row r="1102" spans="2:3" ht="12.75">
      <c r="B1102" s="156"/>
      <c r="C1102" s="157"/>
    </row>
    <row r="1103" spans="2:3" ht="12.75">
      <c r="B1103" s="156"/>
      <c r="C1103" s="157"/>
    </row>
    <row r="1104" spans="2:3" ht="12.75">
      <c r="B1104" s="156"/>
      <c r="C1104" s="157"/>
    </row>
    <row r="1105" spans="2:3" ht="12.75">
      <c r="B1105" s="156"/>
      <c r="C1105" s="157"/>
    </row>
    <row r="1106" spans="2:3" ht="12.75">
      <c r="B1106" s="156"/>
      <c r="C1106" s="157"/>
    </row>
    <row r="1107" spans="2:3" ht="12.75">
      <c r="B1107" s="156"/>
      <c r="C1107" s="157"/>
    </row>
    <row r="1108" spans="2:3" ht="12.75">
      <c r="B1108" s="156"/>
      <c r="C1108" s="157"/>
    </row>
    <row r="1109" spans="2:3" ht="12.75">
      <c r="B1109" s="156"/>
      <c r="C1109" s="157"/>
    </row>
    <row r="1110" spans="2:3" ht="12.75">
      <c r="B1110" s="156"/>
      <c r="C1110" s="157"/>
    </row>
    <row r="1111" spans="2:3" ht="12.75">
      <c r="B1111" s="156"/>
      <c r="C1111" s="157"/>
    </row>
    <row r="1112" spans="2:3" ht="12.75">
      <c r="B1112" s="156"/>
      <c r="C1112" s="157"/>
    </row>
    <row r="1113" spans="2:3" ht="12.75">
      <c r="B1113" s="156"/>
      <c r="C1113" s="157"/>
    </row>
    <row r="1114" spans="2:3" ht="12.75">
      <c r="B1114" s="156"/>
      <c r="C1114" s="157"/>
    </row>
    <row r="1115" spans="2:3" ht="12.75">
      <c r="B1115" s="156"/>
      <c r="C1115" s="157"/>
    </row>
    <row r="1116" spans="2:3" ht="12.75">
      <c r="B1116" s="156"/>
      <c r="C1116" s="157"/>
    </row>
    <row r="1117" spans="2:3" ht="12.75">
      <c r="B1117" s="156"/>
      <c r="C1117" s="157"/>
    </row>
    <row r="1118" spans="2:3" ht="12.75">
      <c r="B1118" s="156"/>
      <c r="C1118" s="157"/>
    </row>
    <row r="1119" spans="2:3" ht="12.75">
      <c r="B1119" s="156"/>
      <c r="C1119" s="157"/>
    </row>
    <row r="1120" spans="2:3" ht="12.75">
      <c r="B1120" s="156"/>
      <c r="C1120" s="157"/>
    </row>
    <row r="1121" spans="2:3" ht="12.75">
      <c r="B1121" s="156"/>
      <c r="C1121" s="157"/>
    </row>
    <row r="1122" spans="2:3" ht="12.75">
      <c r="B1122" s="156"/>
      <c r="C1122" s="157"/>
    </row>
    <row r="1123" spans="2:3" ht="12.75">
      <c r="B1123" s="156"/>
      <c r="C1123" s="157"/>
    </row>
    <row r="1124" spans="2:3" ht="12.75">
      <c r="B1124" s="156"/>
      <c r="C1124" s="157"/>
    </row>
    <row r="1125" spans="2:3" ht="12.75">
      <c r="B1125" s="156"/>
      <c r="C1125" s="157"/>
    </row>
    <row r="1126" spans="2:3" ht="12.75">
      <c r="B1126" s="156"/>
      <c r="C1126" s="157"/>
    </row>
    <row r="1127" spans="2:3" ht="12.75">
      <c r="B1127" s="156"/>
      <c r="C1127" s="157"/>
    </row>
    <row r="1128" spans="2:3" ht="12.75">
      <c r="B1128" s="156"/>
      <c r="C1128" s="157"/>
    </row>
    <row r="1129" spans="2:3" ht="12.75">
      <c r="B1129" s="156"/>
      <c r="C1129" s="157"/>
    </row>
    <row r="1130" spans="2:3" ht="12.75">
      <c r="B1130" s="156"/>
      <c r="C1130" s="157"/>
    </row>
    <row r="1131" spans="2:3" ht="12.75">
      <c r="B1131" s="156"/>
      <c r="C1131" s="157"/>
    </row>
    <row r="1132" spans="2:3" ht="12.75">
      <c r="B1132" s="156"/>
      <c r="C1132" s="157"/>
    </row>
    <row r="1133" spans="2:3" ht="12.75">
      <c r="B1133" s="156"/>
      <c r="C1133" s="157"/>
    </row>
    <row r="1134" spans="2:3" ht="12.75">
      <c r="B1134" s="156"/>
      <c r="C1134" s="157"/>
    </row>
    <row r="1135" spans="2:3" ht="12.75">
      <c r="B1135" s="156"/>
      <c r="C1135" s="157"/>
    </row>
    <row r="1136" spans="2:3" ht="12.75">
      <c r="B1136" s="156"/>
      <c r="C1136" s="157"/>
    </row>
    <row r="1137" spans="2:3" ht="12.75">
      <c r="B1137" s="156"/>
      <c r="C1137" s="157"/>
    </row>
    <row r="1138" spans="2:3" ht="12.75">
      <c r="B1138" s="156"/>
      <c r="C1138" s="157"/>
    </row>
    <row r="1139" spans="2:3" ht="12.75">
      <c r="B1139" s="156"/>
      <c r="C1139" s="157"/>
    </row>
    <row r="1140" spans="2:3" ht="12.75">
      <c r="B1140" s="156"/>
      <c r="C1140" s="157"/>
    </row>
    <row r="1141" spans="2:3" ht="12.75">
      <c r="B1141" s="156"/>
      <c r="C1141" s="157"/>
    </row>
    <row r="1142" spans="2:3" ht="12.75">
      <c r="B1142" s="156"/>
      <c r="C1142" s="157"/>
    </row>
    <row r="1143" spans="2:3" ht="12.75">
      <c r="B1143" s="156"/>
      <c r="C1143" s="157"/>
    </row>
    <row r="1144" spans="2:3" ht="12.75">
      <c r="B1144" s="156"/>
      <c r="C1144" s="157"/>
    </row>
    <row r="1145" spans="2:3" ht="12.75">
      <c r="B1145" s="156"/>
      <c r="C1145" s="157"/>
    </row>
    <row r="1146" spans="2:3" ht="12.75">
      <c r="B1146" s="156"/>
      <c r="C1146" s="157"/>
    </row>
    <row r="1147" spans="2:3" ht="12.75">
      <c r="B1147" s="156"/>
      <c r="C1147" s="157"/>
    </row>
    <row r="1148" spans="2:3" ht="12.75">
      <c r="B1148" s="156"/>
      <c r="C1148" s="157"/>
    </row>
    <row r="1149" spans="2:3" ht="12.75">
      <c r="B1149" s="156"/>
      <c r="C1149" s="157"/>
    </row>
    <row r="1150" spans="2:3" ht="12.75">
      <c r="B1150" s="156"/>
      <c r="C1150" s="157"/>
    </row>
    <row r="1151" spans="2:3" ht="12.75">
      <c r="B1151" s="156"/>
      <c r="C1151" s="157"/>
    </row>
    <row r="1152" spans="2:3" ht="12.75">
      <c r="B1152" s="156"/>
      <c r="C1152" s="157"/>
    </row>
    <row r="1153" spans="2:3" ht="12.75">
      <c r="B1153" s="156"/>
      <c r="C1153" s="157"/>
    </row>
    <row r="1154" spans="2:3" ht="12.75">
      <c r="B1154" s="156"/>
      <c r="C1154" s="157"/>
    </row>
    <row r="1155" spans="2:3" ht="12.75">
      <c r="B1155" s="156"/>
      <c r="C1155" s="157"/>
    </row>
    <row r="1156" spans="2:3" ht="12.75">
      <c r="B1156" s="156"/>
      <c r="C1156" s="157"/>
    </row>
    <row r="1157" spans="2:3" ht="12.75">
      <c r="B1157" s="156"/>
      <c r="C1157" s="157"/>
    </row>
    <row r="1158" spans="2:3" ht="12.75">
      <c r="B1158" s="156"/>
      <c r="C1158" s="157"/>
    </row>
    <row r="1159" spans="2:3" ht="12.75">
      <c r="B1159" s="156"/>
      <c r="C1159" s="157"/>
    </row>
    <row r="1160" spans="2:3" ht="12.75">
      <c r="B1160" s="156"/>
      <c r="C1160" s="157"/>
    </row>
    <row r="1161" spans="2:3" ht="12.75">
      <c r="B1161" s="156"/>
      <c r="C1161" s="157"/>
    </row>
    <row r="1162" spans="2:3" ht="12.75">
      <c r="B1162" s="156"/>
      <c r="C1162" s="157"/>
    </row>
    <row r="1163" spans="2:3" ht="12.75">
      <c r="B1163" s="156"/>
      <c r="C1163" s="157"/>
    </row>
    <row r="1164" spans="2:3" ht="12.75">
      <c r="B1164" s="156"/>
      <c r="C1164" s="157"/>
    </row>
    <row r="1165" spans="2:3" ht="12.75">
      <c r="B1165" s="156"/>
      <c r="C1165" s="157"/>
    </row>
    <row r="1166" spans="2:3" ht="12.75">
      <c r="B1166" s="156"/>
      <c r="C1166" s="157"/>
    </row>
    <row r="1167" spans="2:3" ht="12.75">
      <c r="B1167" s="156"/>
      <c r="C1167" s="157"/>
    </row>
    <row r="1168" spans="2:3" ht="12.75">
      <c r="B1168" s="156"/>
      <c r="C1168" s="157"/>
    </row>
    <row r="1169" spans="2:3" ht="12.75">
      <c r="B1169" s="156"/>
      <c r="C1169" s="157"/>
    </row>
    <row r="1170" spans="2:3" ht="12.75">
      <c r="B1170" s="156"/>
      <c r="C1170" s="157"/>
    </row>
    <row r="1171" spans="2:3" ht="12.75">
      <c r="B1171" s="156"/>
      <c r="C1171" s="157"/>
    </row>
    <row r="1172" spans="2:3" ht="12.75">
      <c r="B1172" s="156"/>
      <c r="C1172" s="157"/>
    </row>
    <row r="1173" spans="2:3" ht="12.75">
      <c r="B1173" s="156"/>
      <c r="C1173" s="157"/>
    </row>
    <row r="1174" spans="2:3" ht="12.75">
      <c r="B1174" s="156"/>
      <c r="C1174" s="157"/>
    </row>
    <row r="1175" spans="2:3" ht="12.75">
      <c r="B1175" s="156"/>
      <c r="C1175" s="157"/>
    </row>
    <row r="1176" spans="2:3" ht="12.75">
      <c r="B1176" s="156"/>
      <c r="C1176" s="157"/>
    </row>
    <row r="1177" spans="2:3" ht="12.75">
      <c r="B1177" s="156"/>
      <c r="C1177" s="157"/>
    </row>
    <row r="1178" spans="2:3" ht="12.75">
      <c r="B1178" s="156"/>
      <c r="C1178" s="157"/>
    </row>
    <row r="1179" spans="2:3" ht="12.75">
      <c r="B1179" s="156"/>
      <c r="C1179" s="157"/>
    </row>
    <row r="1180" spans="2:3" ht="12.75">
      <c r="B1180" s="156"/>
      <c r="C1180" s="157"/>
    </row>
    <row r="1181" spans="2:3" ht="12.75">
      <c r="B1181" s="156"/>
      <c r="C1181" s="157"/>
    </row>
    <row r="1182" spans="2:3" ht="12.75">
      <c r="B1182" s="156"/>
      <c r="C1182" s="157"/>
    </row>
    <row r="1183" spans="2:3" ht="12.75">
      <c r="B1183" s="156"/>
      <c r="C1183" s="157"/>
    </row>
    <row r="1184" spans="2:3" ht="12.75">
      <c r="B1184" s="156"/>
      <c r="C1184" s="157"/>
    </row>
    <row r="1185" spans="2:3" ht="12.75">
      <c r="B1185" s="156"/>
      <c r="C1185" s="157"/>
    </row>
    <row r="1186" spans="2:3" ht="12.75">
      <c r="B1186" s="156"/>
      <c r="C1186" s="157"/>
    </row>
    <row r="1187" spans="2:3" ht="12.75">
      <c r="B1187" s="156"/>
      <c r="C1187" s="157"/>
    </row>
    <row r="1188" spans="2:3" ht="12.75">
      <c r="B1188" s="156"/>
      <c r="C1188" s="157"/>
    </row>
    <row r="1189" spans="2:3" ht="12.75">
      <c r="B1189" s="156"/>
      <c r="C1189" s="157"/>
    </row>
    <row r="1190" spans="2:3" ht="12.75">
      <c r="B1190" s="156"/>
      <c r="C1190" s="157"/>
    </row>
    <row r="1191" spans="2:3" ht="12.75">
      <c r="B1191" s="156"/>
      <c r="C1191" s="157"/>
    </row>
    <row r="1192" spans="2:3" ht="12.75">
      <c r="B1192" s="156"/>
      <c r="C1192" s="157"/>
    </row>
    <row r="1193" spans="2:3" ht="12.75">
      <c r="B1193" s="156"/>
      <c r="C1193" s="157"/>
    </row>
    <row r="1194" spans="2:3" ht="12.75">
      <c r="B1194" s="156"/>
      <c r="C1194" s="157"/>
    </row>
    <row r="1195" spans="2:3" ht="12.75">
      <c r="B1195" s="156"/>
      <c r="C1195" s="157"/>
    </row>
    <row r="1196" spans="2:3" ht="12.75">
      <c r="B1196" s="156"/>
      <c r="C1196" s="157"/>
    </row>
    <row r="1197" spans="2:3" ht="12.75">
      <c r="B1197" s="156"/>
      <c r="C1197" s="157"/>
    </row>
    <row r="1198" spans="2:3" ht="12.75">
      <c r="B1198" s="156"/>
      <c r="C1198" s="157"/>
    </row>
    <row r="1199" spans="2:3" ht="12.75">
      <c r="B1199" s="156"/>
      <c r="C1199" s="157"/>
    </row>
    <row r="1200" spans="2:3" ht="12.75">
      <c r="B1200" s="156"/>
      <c r="C1200" s="157"/>
    </row>
    <row r="1201" spans="2:3" ht="12.75">
      <c r="B1201" s="156"/>
      <c r="C1201" s="157"/>
    </row>
    <row r="1202" spans="2:3" ht="12.75">
      <c r="B1202" s="156"/>
      <c r="C1202" s="157"/>
    </row>
    <row r="1203" spans="2:3" ht="12.75">
      <c r="B1203" s="156"/>
      <c r="C1203" s="157"/>
    </row>
    <row r="1204" spans="2:3" ht="12.75">
      <c r="B1204" s="156"/>
      <c r="C1204" s="157"/>
    </row>
    <row r="1205" spans="2:3" ht="12.75">
      <c r="B1205" s="156"/>
      <c r="C1205" s="157"/>
    </row>
    <row r="1206" spans="2:3" ht="12.75">
      <c r="B1206" s="156"/>
      <c r="C1206" s="157"/>
    </row>
    <row r="1207" spans="2:3" ht="12.75">
      <c r="B1207" s="156"/>
      <c r="C1207" s="157"/>
    </row>
    <row r="1208" spans="2:3" ht="12.75">
      <c r="B1208" s="156"/>
      <c r="C1208" s="157"/>
    </row>
    <row r="1209" spans="2:3" ht="12.75">
      <c r="B1209" s="156"/>
      <c r="C1209" s="157"/>
    </row>
    <row r="1210" spans="2:3" ht="12.75">
      <c r="B1210" s="156"/>
      <c r="C1210" s="157"/>
    </row>
    <row r="1211" spans="2:3" ht="12.75">
      <c r="B1211" s="156"/>
      <c r="C1211" s="157"/>
    </row>
    <row r="1212" spans="2:3" ht="12.75">
      <c r="B1212" s="156"/>
      <c r="C1212" s="157"/>
    </row>
    <row r="1213" spans="2:3" ht="12.75">
      <c r="B1213" s="156"/>
      <c r="C1213" s="157"/>
    </row>
    <row r="1214" spans="2:3" ht="12.75">
      <c r="B1214" s="156"/>
      <c r="C1214" s="157"/>
    </row>
    <row r="1215" spans="2:3" ht="12.75">
      <c r="B1215" s="156"/>
      <c r="C1215" s="157"/>
    </row>
    <row r="1216" spans="2:3" ht="12.75">
      <c r="B1216" s="156"/>
      <c r="C1216" s="157"/>
    </row>
    <row r="1217" spans="2:3" ht="12.75">
      <c r="B1217" s="156"/>
      <c r="C1217" s="157"/>
    </row>
    <row r="1218" spans="2:3" ht="12.75">
      <c r="B1218" s="156"/>
      <c r="C1218" s="157"/>
    </row>
    <row r="1219" spans="2:3" ht="12.75">
      <c r="B1219" s="156"/>
      <c r="C1219" s="157"/>
    </row>
    <row r="1220" spans="2:3" ht="12.75">
      <c r="B1220" s="156"/>
      <c r="C1220" s="157"/>
    </row>
    <row r="1221" spans="2:3" ht="12.75">
      <c r="B1221" s="156"/>
      <c r="C1221" s="157"/>
    </row>
    <row r="1222" spans="2:3" ht="12.75">
      <c r="B1222" s="156"/>
      <c r="C1222" s="157"/>
    </row>
    <row r="1223" spans="2:3" ht="12.75">
      <c r="B1223" s="156"/>
      <c r="C1223" s="157"/>
    </row>
    <row r="1224" spans="2:3" ht="12.75">
      <c r="B1224" s="156"/>
      <c r="C1224" s="157"/>
    </row>
    <row r="1225" spans="2:3" ht="12.75">
      <c r="B1225" s="156"/>
      <c r="C1225" s="157"/>
    </row>
    <row r="1226" spans="2:3" ht="12.75">
      <c r="B1226" s="156"/>
      <c r="C1226" s="157"/>
    </row>
    <row r="1227" spans="2:3" ht="12.75">
      <c r="B1227" s="156"/>
      <c r="C1227" s="157"/>
    </row>
    <row r="1228" spans="2:3" ht="12.75">
      <c r="B1228" s="156"/>
      <c r="C1228" s="157"/>
    </row>
    <row r="1229" spans="2:3" ht="12.75">
      <c r="B1229" s="156"/>
      <c r="C1229" s="157"/>
    </row>
    <row r="1230" spans="2:3" ht="12.75">
      <c r="B1230" s="156"/>
      <c r="C1230" s="157"/>
    </row>
    <row r="1231" spans="2:3" ht="12.75">
      <c r="B1231" s="156"/>
      <c r="C1231" s="157"/>
    </row>
    <row r="1232" spans="2:3" ht="12.75">
      <c r="B1232" s="156"/>
      <c r="C1232" s="157"/>
    </row>
    <row r="1233" spans="2:3" ht="12.75">
      <c r="B1233" s="156"/>
      <c r="C1233" s="157"/>
    </row>
    <row r="1234" spans="2:3" ht="12.75">
      <c r="B1234" s="156"/>
      <c r="C1234" s="157"/>
    </row>
    <row r="1235" spans="2:3" ht="12.75">
      <c r="B1235" s="156"/>
      <c r="C1235" s="157"/>
    </row>
    <row r="1236" spans="2:3" ht="12.75">
      <c r="B1236" s="156"/>
      <c r="C1236" s="157"/>
    </row>
    <row r="1237" spans="2:3" ht="12.75">
      <c r="B1237" s="156"/>
      <c r="C1237" s="157"/>
    </row>
    <row r="1238" spans="2:3" ht="12.75">
      <c r="B1238" s="156"/>
      <c r="C1238" s="157"/>
    </row>
    <row r="1239" spans="2:3" ht="12.75">
      <c r="B1239" s="156"/>
      <c r="C1239" s="157"/>
    </row>
    <row r="1240" spans="2:3" ht="12.75">
      <c r="B1240" s="156"/>
      <c r="C1240" s="157"/>
    </row>
    <row r="1241" spans="2:3" ht="12.75">
      <c r="B1241" s="156"/>
      <c r="C1241" s="157"/>
    </row>
    <row r="1242" spans="2:3" ht="12.75">
      <c r="B1242" s="156"/>
      <c r="C1242" s="157"/>
    </row>
    <row r="1243" spans="2:3" ht="12.75">
      <c r="B1243" s="156"/>
      <c r="C1243" s="157"/>
    </row>
    <row r="1244" spans="2:3" ht="12.75">
      <c r="B1244" s="156"/>
      <c r="C1244" s="157"/>
    </row>
    <row r="1245" spans="2:3" ht="12.75">
      <c r="B1245" s="156"/>
      <c r="C1245" s="157"/>
    </row>
    <row r="1246" spans="2:3" ht="12.75">
      <c r="B1246" s="156"/>
      <c r="C1246" s="157"/>
    </row>
    <row r="1247" spans="2:3" ht="12.75">
      <c r="B1247" s="156"/>
      <c r="C1247" s="157"/>
    </row>
    <row r="1248" spans="2:3" ht="12.75">
      <c r="B1248" s="156"/>
      <c r="C1248" s="157"/>
    </row>
    <row r="1249" spans="2:3" ht="12.75">
      <c r="B1249" s="156"/>
      <c r="C1249" s="157"/>
    </row>
    <row r="1250" spans="2:3" ht="12.75">
      <c r="B1250" s="156"/>
      <c r="C1250" s="157"/>
    </row>
    <row r="1251" spans="2:3" ht="12.75">
      <c r="B1251" s="156"/>
      <c r="C1251" s="157"/>
    </row>
    <row r="1252" spans="2:3" ht="12.75">
      <c r="B1252" s="156"/>
      <c r="C1252" s="157"/>
    </row>
    <row r="1253" spans="2:3" ht="12.75">
      <c r="B1253" s="156"/>
      <c r="C1253" s="157"/>
    </row>
    <row r="1254" spans="2:3" ht="12.75">
      <c r="B1254" s="156"/>
      <c r="C1254" s="157"/>
    </row>
    <row r="1255" spans="2:3" ht="12.75">
      <c r="B1255" s="156"/>
      <c r="C1255" s="157"/>
    </row>
    <row r="1256" spans="2:3" ht="12.75">
      <c r="B1256" s="156"/>
      <c r="C1256" s="157"/>
    </row>
    <row r="1257" spans="2:3" ht="12.75">
      <c r="B1257" s="156"/>
      <c r="C1257" s="157"/>
    </row>
    <row r="1258" spans="2:3" ht="12.75">
      <c r="B1258" s="156"/>
      <c r="C1258" s="157"/>
    </row>
    <row r="1259" spans="2:3" ht="12.75">
      <c r="B1259" s="156"/>
      <c r="C1259" s="157"/>
    </row>
    <row r="1260" spans="2:3" ht="12.75">
      <c r="B1260" s="156"/>
      <c r="C1260" s="157"/>
    </row>
    <row r="1261" spans="2:3" ht="12.75">
      <c r="B1261" s="156"/>
      <c r="C1261" s="157"/>
    </row>
    <row r="1262" spans="2:3" ht="12.75">
      <c r="B1262" s="156"/>
      <c r="C1262" s="157"/>
    </row>
    <row r="1263" spans="2:3" ht="12.75">
      <c r="B1263" s="156"/>
      <c r="C1263" s="157"/>
    </row>
    <row r="1264" spans="2:3" ht="12.75">
      <c r="B1264" s="156"/>
      <c r="C1264" s="157"/>
    </row>
    <row r="1265" spans="2:3" ht="12.75">
      <c r="B1265" s="156"/>
      <c r="C1265" s="157"/>
    </row>
    <row r="1266" spans="2:3" ht="12.75">
      <c r="B1266" s="156"/>
      <c r="C1266" s="157"/>
    </row>
    <row r="1267" spans="2:3" ht="12.75">
      <c r="B1267" s="156"/>
      <c r="C1267" s="157"/>
    </row>
    <row r="1268" spans="2:3" ht="12.75">
      <c r="B1268" s="156"/>
      <c r="C1268" s="157"/>
    </row>
    <row r="1269" spans="2:3" ht="12.75">
      <c r="B1269" s="156"/>
      <c r="C1269" s="157"/>
    </row>
    <row r="1270" spans="2:3" ht="12.75">
      <c r="B1270" s="156"/>
      <c r="C1270" s="157"/>
    </row>
    <row r="1271" spans="2:3" ht="12.75">
      <c r="B1271" s="156"/>
      <c r="C1271" s="157"/>
    </row>
    <row r="1272" spans="2:3" ht="12.75">
      <c r="B1272" s="156"/>
      <c r="C1272" s="157"/>
    </row>
    <row r="1273" spans="2:3" ht="12.75">
      <c r="B1273" s="156"/>
      <c r="C1273" s="157"/>
    </row>
    <row r="1274" spans="2:3" ht="12.75">
      <c r="B1274" s="156"/>
      <c r="C1274" s="157"/>
    </row>
    <row r="1275" spans="2:3" ht="12.75">
      <c r="B1275" s="156"/>
      <c r="C1275" s="157"/>
    </row>
    <row r="1276" spans="2:3" ht="12.75">
      <c r="B1276" s="156"/>
      <c r="C1276" s="157"/>
    </row>
    <row r="1277" spans="2:3" ht="12.75">
      <c r="B1277" s="156"/>
      <c r="C1277" s="157"/>
    </row>
    <row r="1278" spans="2:3" ht="12.75">
      <c r="B1278" s="156"/>
      <c r="C1278" s="157"/>
    </row>
    <row r="1279" spans="2:3" ht="12.75">
      <c r="B1279" s="156"/>
      <c r="C1279" s="157"/>
    </row>
    <row r="1280" spans="2:3" ht="12.75">
      <c r="B1280" s="156"/>
      <c r="C1280" s="157"/>
    </row>
    <row r="1281" spans="2:3" ht="12.75">
      <c r="B1281" s="156"/>
      <c r="C1281" s="157"/>
    </row>
    <row r="1282" spans="2:3" ht="12.75">
      <c r="B1282" s="156"/>
      <c r="C1282" s="157"/>
    </row>
    <row r="1283" spans="2:3" ht="12.75">
      <c r="B1283" s="156"/>
      <c r="C1283" s="157"/>
    </row>
    <row r="1284" spans="2:3" ht="12.75">
      <c r="B1284" s="156"/>
      <c r="C1284" s="157"/>
    </row>
    <row r="1285" spans="2:3" ht="12.75">
      <c r="B1285" s="156"/>
      <c r="C1285" s="157"/>
    </row>
    <row r="1286" spans="2:3" ht="12.75">
      <c r="B1286" s="156"/>
      <c r="C1286" s="157"/>
    </row>
    <row r="1287" spans="2:3" ht="12.75">
      <c r="B1287" s="156"/>
      <c r="C1287" s="157"/>
    </row>
    <row r="1288" spans="2:3" ht="12.75">
      <c r="B1288" s="156"/>
      <c r="C1288" s="157"/>
    </row>
    <row r="1289" spans="2:3" ht="12.75">
      <c r="B1289" s="156"/>
      <c r="C1289" s="157"/>
    </row>
    <row r="1290" spans="2:3" ht="12.75">
      <c r="B1290" s="156"/>
      <c r="C1290" s="157"/>
    </row>
    <row r="1291" spans="2:3" ht="12.75">
      <c r="B1291" s="156"/>
      <c r="C1291" s="157"/>
    </row>
    <row r="1292" spans="2:3" ht="12.75">
      <c r="B1292" s="156"/>
      <c r="C1292" s="157"/>
    </row>
    <row r="1293" spans="2:3" ht="12.75">
      <c r="B1293" s="156"/>
      <c r="C1293" s="157"/>
    </row>
    <row r="1294" spans="2:3" ht="12.75">
      <c r="B1294" s="156"/>
      <c r="C1294" s="157"/>
    </row>
    <row r="1295" spans="2:3" ht="12.75">
      <c r="B1295" s="156"/>
      <c r="C1295" s="157"/>
    </row>
    <row r="1296" spans="2:3" ht="12.75">
      <c r="B1296" s="156"/>
      <c r="C1296" s="157"/>
    </row>
    <row r="1297" spans="2:3" ht="12.75">
      <c r="B1297" s="156"/>
      <c r="C1297" s="157"/>
    </row>
    <row r="1298" spans="2:3" ht="12.75">
      <c r="B1298" s="156"/>
      <c r="C1298" s="157"/>
    </row>
    <row r="1299" spans="2:3" ht="12.75">
      <c r="B1299" s="156"/>
      <c r="C1299" s="157"/>
    </row>
    <row r="1300" spans="2:3" ht="12.75">
      <c r="B1300" s="156"/>
      <c r="C1300" s="157"/>
    </row>
    <row r="1301" spans="2:3" ht="12.75">
      <c r="B1301" s="156"/>
      <c r="C1301" s="157"/>
    </row>
    <row r="1302" spans="2:3" ht="12.75">
      <c r="B1302" s="156"/>
      <c r="C1302" s="157"/>
    </row>
    <row r="1303" spans="2:3" ht="12.75">
      <c r="B1303" s="156"/>
      <c r="C1303" s="157"/>
    </row>
    <row r="1304" spans="2:3" ht="12.75">
      <c r="B1304" s="156"/>
      <c r="C1304" s="157"/>
    </row>
    <row r="1305" spans="2:3" ht="12.75">
      <c r="B1305" s="156"/>
      <c r="C1305" s="157"/>
    </row>
    <row r="1306" spans="2:3" ht="12.75">
      <c r="B1306" s="156"/>
      <c r="C1306" s="157"/>
    </row>
    <row r="1307" spans="2:3" ht="12.75">
      <c r="B1307" s="156"/>
      <c r="C1307" s="157"/>
    </row>
    <row r="1308" spans="2:3" ht="12.75">
      <c r="B1308" s="156"/>
      <c r="C1308" s="157"/>
    </row>
    <row r="1309" spans="2:3" ht="12.75">
      <c r="B1309" s="156"/>
      <c r="C1309" s="157"/>
    </row>
    <row r="1310" spans="2:3" ht="12.75">
      <c r="B1310" s="156"/>
      <c r="C1310" s="157"/>
    </row>
    <row r="1311" spans="2:3" ht="12.75">
      <c r="B1311" s="156"/>
      <c r="C1311" s="157"/>
    </row>
    <row r="1312" spans="2:3" ht="12.75">
      <c r="B1312" s="156"/>
      <c r="C1312" s="157"/>
    </row>
    <row r="1313" spans="2:3" ht="12.75">
      <c r="B1313" s="156"/>
      <c r="C1313" s="157"/>
    </row>
    <row r="1314" spans="2:3" ht="12.75">
      <c r="B1314" s="156"/>
      <c r="C1314" s="157"/>
    </row>
    <row r="1315" spans="2:3" ht="12.75">
      <c r="B1315" s="156"/>
      <c r="C1315" s="157"/>
    </row>
    <row r="1316" spans="2:3" ht="12.75">
      <c r="B1316" s="156"/>
      <c r="C1316" s="157"/>
    </row>
    <row r="1317" spans="2:3" ht="12.75">
      <c r="B1317" s="156"/>
      <c r="C1317" s="157"/>
    </row>
    <row r="1318" spans="2:3" ht="12.75">
      <c r="B1318" s="156"/>
      <c r="C1318" s="157"/>
    </row>
    <row r="1319" spans="2:3" ht="12.75">
      <c r="B1319" s="156"/>
      <c r="C1319" s="157"/>
    </row>
    <row r="1320" spans="2:3" ht="12.75">
      <c r="B1320" s="156"/>
      <c r="C1320" s="157"/>
    </row>
    <row r="1321" spans="2:3" ht="12.75">
      <c r="B1321" s="156"/>
      <c r="C1321" s="157"/>
    </row>
    <row r="1322" spans="2:3" ht="12.75">
      <c r="B1322" s="156"/>
      <c r="C1322" s="157"/>
    </row>
    <row r="1323" spans="2:3" ht="12.75">
      <c r="B1323" s="156"/>
      <c r="C1323" s="157"/>
    </row>
    <row r="1324" spans="2:3" ht="12.75">
      <c r="B1324" s="156"/>
      <c r="C1324" s="157"/>
    </row>
    <row r="1325" spans="2:3" ht="12.75">
      <c r="B1325" s="156"/>
      <c r="C1325" s="157"/>
    </row>
    <row r="1326" spans="2:3" ht="12.75">
      <c r="B1326" s="156"/>
      <c r="C1326" s="157"/>
    </row>
    <row r="1327" spans="2:3" ht="12.75">
      <c r="B1327" s="156"/>
      <c r="C1327" s="157"/>
    </row>
    <row r="1328" spans="2:3" ht="12.75">
      <c r="B1328" s="156"/>
      <c r="C1328" s="157"/>
    </row>
    <row r="1329" spans="2:3" ht="12.75">
      <c r="B1329" s="156"/>
      <c r="C1329" s="157"/>
    </row>
    <row r="1330" spans="2:3" ht="12.75">
      <c r="B1330" s="156"/>
      <c r="C1330" s="157"/>
    </row>
    <row r="1331" spans="2:3" ht="12.75">
      <c r="B1331" s="156"/>
      <c r="C1331" s="157"/>
    </row>
    <row r="1332" spans="2:3" ht="12.75">
      <c r="B1332" s="156"/>
      <c r="C1332" s="157"/>
    </row>
    <row r="1333" spans="2:3" ht="12.75">
      <c r="B1333" s="156"/>
      <c r="C1333" s="157"/>
    </row>
    <row r="1334" spans="2:3" ht="12.75">
      <c r="B1334" s="156"/>
      <c r="C1334" s="157"/>
    </row>
    <row r="1335" spans="2:3" ht="12.75">
      <c r="B1335" s="156"/>
      <c r="C1335" s="157"/>
    </row>
    <row r="1336" spans="2:3" ht="12.75">
      <c r="B1336" s="156"/>
      <c r="C1336" s="157"/>
    </row>
    <row r="1337" spans="2:3" ht="12.75">
      <c r="B1337" s="156"/>
      <c r="C1337" s="157"/>
    </row>
    <row r="1338" spans="2:3" ht="12.75">
      <c r="B1338" s="156"/>
      <c r="C1338" s="157"/>
    </row>
    <row r="1339" spans="2:3" ht="12.75">
      <c r="B1339" s="156"/>
      <c r="C1339" s="157"/>
    </row>
    <row r="1340" spans="2:3" ht="12.75">
      <c r="B1340" s="156"/>
      <c r="C1340" s="157"/>
    </row>
    <row r="1341" spans="2:3" ht="12.75">
      <c r="B1341" s="156"/>
      <c r="C1341" s="157"/>
    </row>
    <row r="1342" spans="2:3" ht="12.75">
      <c r="B1342" s="156"/>
      <c r="C1342" s="157"/>
    </row>
    <row r="1343" spans="2:3" ht="12.75">
      <c r="B1343" s="156"/>
      <c r="C1343" s="157"/>
    </row>
    <row r="1344" spans="2:3" ht="12.75">
      <c r="B1344" s="156"/>
      <c r="C1344" s="157"/>
    </row>
    <row r="1345" spans="2:3" ht="12.75">
      <c r="B1345" s="156"/>
      <c r="C1345" s="157"/>
    </row>
    <row r="1346" spans="2:3" ht="12.75">
      <c r="B1346" s="156"/>
      <c r="C1346" s="157"/>
    </row>
    <row r="1347" spans="2:3" ht="12.75">
      <c r="B1347" s="156"/>
      <c r="C1347" s="157"/>
    </row>
    <row r="1348" spans="2:3" ht="12.75">
      <c r="B1348" s="156"/>
      <c r="C1348" s="157"/>
    </row>
    <row r="1349" spans="2:3" ht="12.75">
      <c r="B1349" s="156"/>
      <c r="C1349" s="157"/>
    </row>
    <row r="1350" spans="2:3" ht="12.75">
      <c r="B1350" s="156"/>
      <c r="C1350" s="157"/>
    </row>
    <row r="1351" spans="2:3" ht="12.75">
      <c r="B1351" s="156"/>
      <c r="C1351" s="157"/>
    </row>
    <row r="1352" spans="2:3" ht="12.75">
      <c r="B1352" s="156"/>
      <c r="C1352" s="157"/>
    </row>
    <row r="1353" spans="2:3" ht="12.75">
      <c r="B1353" s="156"/>
      <c r="C1353" s="157"/>
    </row>
    <row r="1354" spans="2:3" ht="12.75">
      <c r="B1354" s="156"/>
      <c r="C1354" s="157"/>
    </row>
    <row r="1355" spans="2:3" ht="12.75">
      <c r="B1355" s="156"/>
      <c r="C1355" s="157"/>
    </row>
    <row r="1356" spans="2:3" ht="12.75">
      <c r="B1356" s="156"/>
      <c r="C1356" s="157"/>
    </row>
    <row r="1357" spans="2:3" ht="12.75">
      <c r="B1357" s="156"/>
      <c r="C1357" s="157"/>
    </row>
    <row r="1358" spans="2:3" ht="12.75">
      <c r="B1358" s="156"/>
      <c r="C1358" s="157"/>
    </row>
    <row r="1359" spans="2:3" ht="12.75">
      <c r="B1359" s="156"/>
      <c r="C1359" s="157"/>
    </row>
    <row r="1360" spans="2:3" ht="12.75">
      <c r="B1360" s="156"/>
      <c r="C1360" s="157"/>
    </row>
    <row r="1361" spans="2:3" ht="12.75">
      <c r="B1361" s="156"/>
      <c r="C1361" s="157"/>
    </row>
    <row r="1362" spans="2:3" ht="12.75">
      <c r="B1362" s="156"/>
      <c r="C1362" s="157"/>
    </row>
    <row r="1363" spans="2:3" ht="12.75">
      <c r="B1363" s="156"/>
      <c r="C1363" s="157"/>
    </row>
    <row r="1364" spans="2:3" ht="12.75">
      <c r="B1364" s="156"/>
      <c r="C1364" s="157"/>
    </row>
    <row r="1365" spans="2:3" ht="12.75">
      <c r="B1365" s="156"/>
      <c r="C1365" s="157"/>
    </row>
    <row r="1366" spans="2:3" ht="12.75">
      <c r="B1366" s="156"/>
      <c r="C1366" s="157"/>
    </row>
    <row r="1367" spans="2:3" ht="12.75">
      <c r="B1367" s="156"/>
      <c r="C1367" s="157"/>
    </row>
    <row r="1368" spans="2:3" ht="12.75">
      <c r="B1368" s="156"/>
      <c r="C1368" s="157"/>
    </row>
    <row r="1369" spans="2:3" ht="12.75">
      <c r="B1369" s="156"/>
      <c r="C1369" s="157"/>
    </row>
    <row r="1370" spans="2:3" ht="12.75">
      <c r="B1370" s="156"/>
      <c r="C1370" s="157"/>
    </row>
    <row r="1371" spans="2:3" ht="12.75">
      <c r="B1371" s="156"/>
      <c r="C1371" s="157"/>
    </row>
    <row r="1372" spans="2:3" ht="12.75">
      <c r="B1372" s="156"/>
      <c r="C1372" s="157"/>
    </row>
    <row r="1373" spans="2:3" ht="12.75">
      <c r="B1373" s="156"/>
      <c r="C1373" s="157"/>
    </row>
    <row r="1374" spans="2:3" ht="12.75">
      <c r="B1374" s="156"/>
      <c r="C1374" s="157"/>
    </row>
    <row r="1375" spans="2:3" ht="12.75">
      <c r="B1375" s="156"/>
      <c r="C1375" s="157"/>
    </row>
    <row r="1376" spans="2:3" ht="12.75">
      <c r="B1376" s="156"/>
      <c r="C1376" s="157"/>
    </row>
    <row r="1377" spans="2:3" ht="12.75">
      <c r="B1377" s="156"/>
      <c r="C1377" s="157"/>
    </row>
    <row r="1378" spans="2:3" ht="12.75">
      <c r="B1378" s="156"/>
      <c r="C1378" s="157"/>
    </row>
    <row r="1379" spans="2:3" ht="12.75">
      <c r="B1379" s="156"/>
      <c r="C1379" s="157"/>
    </row>
    <row r="1380" spans="2:3" ht="12.75">
      <c r="B1380" s="156"/>
      <c r="C1380" s="157"/>
    </row>
    <row r="1381" spans="2:3" ht="12.75">
      <c r="B1381" s="156"/>
      <c r="C1381" s="157"/>
    </row>
    <row r="1382" spans="2:3" ht="12.75">
      <c r="B1382" s="156"/>
      <c r="C1382" s="157"/>
    </row>
    <row r="1383" spans="2:3" ht="12.75">
      <c r="B1383" s="156"/>
      <c r="C1383" s="157"/>
    </row>
    <row r="1384" spans="2:3" ht="12.75">
      <c r="B1384" s="156"/>
      <c r="C1384" s="157"/>
    </row>
    <row r="1385" spans="2:3" ht="12.75">
      <c r="B1385" s="156"/>
      <c r="C1385" s="157"/>
    </row>
    <row r="1386" spans="2:3" ht="12.75">
      <c r="B1386" s="156"/>
      <c r="C1386" s="157"/>
    </row>
    <row r="1387" spans="2:3" ht="12.75">
      <c r="B1387" s="156"/>
      <c r="C1387" s="157"/>
    </row>
    <row r="1388" spans="2:3" ht="12.75">
      <c r="B1388" s="156"/>
      <c r="C1388" s="157"/>
    </row>
    <row r="1389" spans="2:3" ht="12.75">
      <c r="B1389" s="156"/>
      <c r="C1389" s="157"/>
    </row>
    <row r="1390" spans="2:3" ht="12.75">
      <c r="B1390" s="156"/>
      <c r="C1390" s="157"/>
    </row>
    <row r="1391" spans="2:3" ht="12.75">
      <c r="B1391" s="156"/>
      <c r="C1391" s="157"/>
    </row>
    <row r="1392" spans="2:3" ht="12.75">
      <c r="B1392" s="156"/>
      <c r="C1392" s="157"/>
    </row>
    <row r="1393" spans="2:3" ht="12.75">
      <c r="B1393" s="156"/>
      <c r="C1393" s="157"/>
    </row>
    <row r="1394" spans="2:3" ht="12.75">
      <c r="B1394" s="156"/>
      <c r="C1394" s="157"/>
    </row>
    <row r="1395" spans="2:3" ht="12.75">
      <c r="B1395" s="156"/>
      <c r="C1395" s="157"/>
    </row>
    <row r="1396" spans="2:3" ht="12.75">
      <c r="B1396" s="156"/>
      <c r="C1396" s="157"/>
    </row>
    <row r="1397" spans="2:3" ht="12.75">
      <c r="B1397" s="156"/>
      <c r="C1397" s="157"/>
    </row>
    <row r="1398" spans="2:3" ht="12.75">
      <c r="B1398" s="156"/>
      <c r="C1398" s="157"/>
    </row>
    <row r="1399" spans="2:3" ht="12.75">
      <c r="B1399" s="156"/>
      <c r="C1399" s="157"/>
    </row>
    <row r="1400" spans="2:3" ht="12.75">
      <c r="B1400" s="156"/>
      <c r="C1400" s="157"/>
    </row>
    <row r="1401" spans="2:3" ht="12.75">
      <c r="B1401" s="156"/>
      <c r="C1401" s="157"/>
    </row>
    <row r="1402" spans="2:3" ht="12.75">
      <c r="B1402" s="156"/>
      <c r="C1402" s="157"/>
    </row>
    <row r="1403" spans="2:3" ht="12.75">
      <c r="B1403" s="156"/>
      <c r="C1403" s="157"/>
    </row>
    <row r="1404" spans="2:3" ht="12.75">
      <c r="B1404" s="156"/>
      <c r="C1404" s="157"/>
    </row>
    <row r="1405" spans="2:3" ht="12.75">
      <c r="B1405" s="156"/>
      <c r="C1405" s="157"/>
    </row>
    <row r="1406" spans="2:3" ht="12.75">
      <c r="B1406" s="156"/>
      <c r="C1406" s="157"/>
    </row>
    <row r="1407" spans="2:3" ht="12.75">
      <c r="B1407" s="156"/>
      <c r="C1407" s="157"/>
    </row>
    <row r="1408" spans="2:3" ht="12.75">
      <c r="B1408" s="156"/>
      <c r="C1408" s="157"/>
    </row>
    <row r="1409" spans="2:3" ht="12.75">
      <c r="B1409" s="156"/>
      <c r="C1409" s="157"/>
    </row>
    <row r="1410" spans="2:3" ht="12.75">
      <c r="B1410" s="156"/>
      <c r="C1410" s="157"/>
    </row>
    <row r="1411" spans="2:3" ht="12.75">
      <c r="B1411" s="156"/>
      <c r="C1411" s="157"/>
    </row>
    <row r="1412" spans="2:3" ht="12.75">
      <c r="B1412" s="156"/>
      <c r="C1412" s="157"/>
    </row>
    <row r="1413" spans="2:3" ht="12.75">
      <c r="B1413" s="156"/>
      <c r="C1413" s="157"/>
    </row>
    <row r="1414" spans="2:3" ht="12.75">
      <c r="B1414" s="156"/>
      <c r="C1414" s="157"/>
    </row>
    <row r="1415" spans="2:3" ht="12.75">
      <c r="B1415" s="156"/>
      <c r="C1415" s="157"/>
    </row>
    <row r="1416" spans="2:3" ht="12.75">
      <c r="B1416" s="156"/>
      <c r="C1416" s="157"/>
    </row>
    <row r="1417" spans="2:3" ht="12.75">
      <c r="B1417" s="156"/>
      <c r="C1417" s="157"/>
    </row>
    <row r="1418" spans="2:3" ht="12.75">
      <c r="B1418" s="156"/>
      <c r="C1418" s="157"/>
    </row>
    <row r="1419" spans="2:3" ht="12.75">
      <c r="B1419" s="156"/>
      <c r="C1419" s="157"/>
    </row>
    <row r="1420" spans="2:3" ht="12.75">
      <c r="B1420" s="156"/>
      <c r="C1420" s="157"/>
    </row>
    <row r="1421" spans="2:3" ht="12.75">
      <c r="B1421" s="156"/>
      <c r="C1421" s="157"/>
    </row>
    <row r="1422" spans="2:3" ht="12.75">
      <c r="B1422" s="156"/>
      <c r="C1422" s="157"/>
    </row>
    <row r="1423" spans="2:3" ht="12.75">
      <c r="B1423" s="156"/>
      <c r="C1423" s="157"/>
    </row>
    <row r="1424" spans="2:3" ht="12.75">
      <c r="B1424" s="156"/>
      <c r="C1424" s="157"/>
    </row>
    <row r="1425" spans="2:3" ht="12.75">
      <c r="B1425" s="156"/>
      <c r="C1425" s="157"/>
    </row>
    <row r="1426" spans="2:3" ht="12.75">
      <c r="B1426" s="156"/>
      <c r="C1426" s="157"/>
    </row>
    <row r="1427" spans="2:3" ht="12.75">
      <c r="B1427" s="156"/>
      <c r="C1427" s="157"/>
    </row>
    <row r="1428" spans="2:3" ht="12.75">
      <c r="B1428" s="156"/>
      <c r="C1428" s="157"/>
    </row>
    <row r="1429" spans="2:3" ht="12.75">
      <c r="B1429" s="156"/>
      <c r="C1429" s="157"/>
    </row>
    <row r="1430" spans="2:3" ht="12.75">
      <c r="B1430" s="156"/>
      <c r="C1430" s="157"/>
    </row>
    <row r="1431" spans="2:3" ht="12.75">
      <c r="B1431" s="156"/>
      <c r="C1431" s="157"/>
    </row>
    <row r="1432" spans="2:3" ht="12.75">
      <c r="B1432" s="156"/>
      <c r="C1432" s="157"/>
    </row>
    <row r="1433" spans="2:3" ht="12.75">
      <c r="B1433" s="156"/>
      <c r="C1433" s="157"/>
    </row>
    <row r="1434" spans="2:3" ht="12.75">
      <c r="B1434" s="156"/>
      <c r="C1434" s="157"/>
    </row>
    <row r="1435" spans="2:3" ht="12.75">
      <c r="B1435" s="156"/>
      <c r="C1435" s="157"/>
    </row>
    <row r="1436" spans="2:3" ht="12.75">
      <c r="B1436" s="156"/>
      <c r="C1436" s="157"/>
    </row>
    <row r="1437" spans="2:3" ht="12.75">
      <c r="B1437" s="156"/>
      <c r="C1437" s="157"/>
    </row>
    <row r="1438" spans="2:3" ht="12.75">
      <c r="B1438" s="156"/>
      <c r="C1438" s="157"/>
    </row>
    <row r="1439" spans="2:3" ht="12.75">
      <c r="B1439" s="156"/>
      <c r="C1439" s="157"/>
    </row>
    <row r="1440" spans="2:3" ht="12.75">
      <c r="B1440" s="156"/>
      <c r="C1440" s="157"/>
    </row>
    <row r="1441" spans="2:3" ht="12.75">
      <c r="B1441" s="156"/>
      <c r="C1441" s="157"/>
    </row>
    <row r="1442" spans="2:3" ht="12.75">
      <c r="B1442" s="156"/>
      <c r="C1442" s="157"/>
    </row>
    <row r="1443" spans="2:3" ht="12.75">
      <c r="B1443" s="156"/>
      <c r="C1443" s="157"/>
    </row>
    <row r="1444" spans="2:3" ht="12.75">
      <c r="B1444" s="156"/>
      <c r="C1444" s="157"/>
    </row>
    <row r="1445" spans="2:3" ht="12.75">
      <c r="B1445" s="156"/>
      <c r="C1445" s="157"/>
    </row>
    <row r="1446" spans="2:3" ht="12.75">
      <c r="B1446" s="156"/>
      <c r="C1446" s="157"/>
    </row>
    <row r="1447" spans="2:3" ht="12.75">
      <c r="B1447" s="156"/>
      <c r="C1447" s="157"/>
    </row>
    <row r="1448" spans="2:3" ht="12.75">
      <c r="B1448" s="156"/>
      <c r="C1448" s="157"/>
    </row>
    <row r="1449" spans="2:3" ht="12.75">
      <c r="B1449" s="156"/>
      <c r="C1449" s="157"/>
    </row>
    <row r="1450" spans="2:3" ht="12.75">
      <c r="B1450" s="156"/>
      <c r="C1450" s="157"/>
    </row>
    <row r="1451" spans="2:3" ht="12.75">
      <c r="B1451" s="156"/>
      <c r="C1451" s="157"/>
    </row>
    <row r="1452" spans="2:3" ht="12.75">
      <c r="B1452" s="156"/>
      <c r="C1452" s="157"/>
    </row>
    <row r="1453" spans="2:3" ht="12.75">
      <c r="B1453" s="156"/>
      <c r="C1453" s="157"/>
    </row>
    <row r="1454" spans="2:3" ht="12.75">
      <c r="B1454" s="156"/>
      <c r="C1454" s="157"/>
    </row>
    <row r="1455" spans="2:3" ht="12.75">
      <c r="B1455" s="156"/>
      <c r="C1455" s="157"/>
    </row>
    <row r="1456" spans="2:3" ht="12.75">
      <c r="B1456" s="156"/>
      <c r="C1456" s="157"/>
    </row>
    <row r="1457" spans="2:3" ht="12.75">
      <c r="B1457" s="156"/>
      <c r="C1457" s="157"/>
    </row>
    <row r="1458" spans="2:3" ht="12.75">
      <c r="B1458" s="156"/>
      <c r="C1458" s="157"/>
    </row>
    <row r="1459" spans="2:3" ht="12.75">
      <c r="B1459" s="156"/>
      <c r="C1459" s="157"/>
    </row>
    <row r="1460" spans="2:3" ht="12.75">
      <c r="B1460" s="156"/>
      <c r="C1460" s="157"/>
    </row>
    <row r="1461" spans="2:3" ht="12.75">
      <c r="B1461" s="156"/>
      <c r="C1461" s="157"/>
    </row>
    <row r="1462" spans="2:3" ht="12.75">
      <c r="B1462" s="156"/>
      <c r="C1462" s="157"/>
    </row>
    <row r="1463" spans="2:3" ht="12.75">
      <c r="B1463" s="156"/>
      <c r="C1463" s="157"/>
    </row>
    <row r="1464" spans="2:3" ht="12.75">
      <c r="B1464" s="156"/>
      <c r="C1464" s="157"/>
    </row>
    <row r="1465" spans="2:3" ht="12.75">
      <c r="B1465" s="156"/>
      <c r="C1465" s="157"/>
    </row>
    <row r="1466" spans="2:3" ht="12.75">
      <c r="B1466" s="156"/>
      <c r="C1466" s="157"/>
    </row>
    <row r="1467" spans="2:3" ht="12.75">
      <c r="B1467" s="156"/>
      <c r="C1467" s="157"/>
    </row>
    <row r="1468" spans="2:3" ht="12.75">
      <c r="B1468" s="156"/>
      <c r="C1468" s="157"/>
    </row>
    <row r="1469" spans="2:3" ht="12.75">
      <c r="B1469" s="156"/>
      <c r="C1469" s="157"/>
    </row>
    <row r="1470" spans="2:3" ht="12.75">
      <c r="B1470" s="156"/>
      <c r="C1470" s="157"/>
    </row>
    <row r="1471" spans="2:3" ht="12.75">
      <c r="B1471" s="156"/>
      <c r="C1471" s="157"/>
    </row>
    <row r="1472" spans="2:3" ht="12.75">
      <c r="B1472" s="156"/>
      <c r="C1472" s="157"/>
    </row>
    <row r="1473" spans="2:3" ht="12.75">
      <c r="B1473" s="156"/>
      <c r="C1473" s="157"/>
    </row>
    <row r="1474" spans="2:3" ht="12.75">
      <c r="B1474" s="156"/>
      <c r="C1474" s="157"/>
    </row>
    <row r="1475" spans="2:3" ht="12.75">
      <c r="B1475" s="156"/>
      <c r="C1475" s="157"/>
    </row>
    <row r="1476" spans="2:3" ht="12.75">
      <c r="B1476" s="156"/>
      <c r="C1476" s="157"/>
    </row>
    <row r="1477" spans="2:3" ht="12.75">
      <c r="B1477" s="156"/>
      <c r="C1477" s="157"/>
    </row>
    <row r="1478" spans="2:3" ht="12.75">
      <c r="B1478" s="156"/>
      <c r="C1478" s="157"/>
    </row>
    <row r="1479" spans="2:3" ht="12.75">
      <c r="B1479" s="156"/>
      <c r="C1479" s="157"/>
    </row>
    <row r="1480" spans="2:3" ht="12.75">
      <c r="B1480" s="156"/>
      <c r="C1480" s="157"/>
    </row>
    <row r="1481" spans="2:3" ht="12.75">
      <c r="B1481" s="156"/>
      <c r="C1481" s="157"/>
    </row>
    <row r="1482" spans="2:3" ht="12.75">
      <c r="B1482" s="156"/>
      <c r="C1482" s="157"/>
    </row>
    <row r="1483" spans="2:3" ht="12.75">
      <c r="B1483" s="156"/>
      <c r="C1483" s="157"/>
    </row>
    <row r="1484" spans="2:3" ht="12.75">
      <c r="B1484" s="156"/>
      <c r="C1484" s="157"/>
    </row>
    <row r="1485" spans="2:3" ht="12.75">
      <c r="B1485" s="156"/>
      <c r="C1485" s="157"/>
    </row>
    <row r="1486" spans="2:3" ht="12.75">
      <c r="B1486" s="156"/>
      <c r="C1486" s="157"/>
    </row>
    <row r="1487" spans="2:3" ht="12.75">
      <c r="B1487" s="156"/>
      <c r="C1487" s="157"/>
    </row>
    <row r="1488" spans="2:3" ht="12.75">
      <c r="B1488" s="156"/>
      <c r="C1488" s="157"/>
    </row>
    <row r="1489" spans="2:3" ht="12.75">
      <c r="B1489" s="156"/>
      <c r="C1489" s="157"/>
    </row>
    <row r="1490" spans="2:3" ht="12.75">
      <c r="B1490" s="156"/>
      <c r="C1490" s="157"/>
    </row>
    <row r="1491" spans="2:3" ht="12.75">
      <c r="B1491" s="156"/>
      <c r="C1491" s="157"/>
    </row>
    <row r="1492" spans="2:3" ht="12.75">
      <c r="B1492" s="156"/>
      <c r="C1492" s="157"/>
    </row>
    <row r="1493" spans="2:3" ht="12.75">
      <c r="B1493" s="156"/>
      <c r="C1493" s="157"/>
    </row>
    <row r="1494" spans="2:3" ht="12.75">
      <c r="B1494" s="156"/>
      <c r="C1494" s="157"/>
    </row>
    <row r="1495" spans="2:3" ht="12.75">
      <c r="B1495" s="156"/>
      <c r="C1495" s="157"/>
    </row>
    <row r="1496" spans="2:3" ht="12.75">
      <c r="B1496" s="156"/>
      <c r="C1496" s="157"/>
    </row>
    <row r="1497" spans="2:3" ht="12.75">
      <c r="B1497" s="156"/>
      <c r="C1497" s="157"/>
    </row>
    <row r="1498" spans="2:3" ht="12.75">
      <c r="B1498" s="156"/>
      <c r="C1498" s="157"/>
    </row>
    <row r="1499" spans="2:3" ht="12.75">
      <c r="B1499" s="156"/>
      <c r="C1499" s="157"/>
    </row>
    <row r="1500" spans="2:3" ht="12.75">
      <c r="B1500" s="156"/>
      <c r="C1500" s="157"/>
    </row>
    <row r="1501" spans="2:3" ht="12.75">
      <c r="B1501" s="156"/>
      <c r="C1501" s="157"/>
    </row>
    <row r="1502" spans="2:3" ht="12.75">
      <c r="B1502" s="156"/>
      <c r="C1502" s="157"/>
    </row>
    <row r="1503" spans="2:3" ht="12.75">
      <c r="B1503" s="156"/>
      <c r="C1503" s="157"/>
    </row>
    <row r="1504" spans="2:3" ht="12.75">
      <c r="B1504" s="156"/>
      <c r="C1504" s="157"/>
    </row>
    <row r="1505" spans="2:3" ht="12.75">
      <c r="B1505" s="156"/>
      <c r="C1505" s="157"/>
    </row>
    <row r="1506" spans="2:3" ht="12.75">
      <c r="B1506" s="156"/>
      <c r="C1506" s="157"/>
    </row>
    <row r="1507" spans="2:3" ht="12.75">
      <c r="B1507" s="156"/>
      <c r="C1507" s="157"/>
    </row>
    <row r="1508" spans="2:3" ht="12.75">
      <c r="B1508" s="156"/>
      <c r="C1508" s="157"/>
    </row>
    <row r="1509" spans="2:3" ht="12.75">
      <c r="B1509" s="156"/>
      <c r="C1509" s="157"/>
    </row>
    <row r="1510" spans="2:3" ht="12.75">
      <c r="B1510" s="156"/>
      <c r="C1510" s="157"/>
    </row>
    <row r="1511" spans="2:3" ht="12.75">
      <c r="B1511" s="156"/>
      <c r="C1511" s="157"/>
    </row>
    <row r="1512" spans="2:3" ht="12.75">
      <c r="B1512" s="156"/>
      <c r="C1512" s="157"/>
    </row>
    <row r="1513" spans="2:3" ht="12.75">
      <c r="B1513" s="156"/>
      <c r="C1513" s="157"/>
    </row>
    <row r="1514" spans="2:3" ht="12.75">
      <c r="B1514" s="156"/>
      <c r="C1514" s="157"/>
    </row>
    <row r="1515" spans="2:3" ht="12.75">
      <c r="B1515" s="156"/>
      <c r="C1515" s="157"/>
    </row>
    <row r="1516" spans="2:3" ht="12.75">
      <c r="B1516" s="156"/>
      <c r="C1516" s="157"/>
    </row>
    <row r="1517" spans="2:3" ht="12.75">
      <c r="B1517" s="156"/>
      <c r="C1517" s="157"/>
    </row>
    <row r="1518" spans="2:3" ht="12.75">
      <c r="B1518" s="156"/>
      <c r="C1518" s="157"/>
    </row>
    <row r="1519" spans="2:3" ht="12.75">
      <c r="B1519" s="156"/>
      <c r="C1519" s="157"/>
    </row>
    <row r="1520" spans="2:3" ht="12.75">
      <c r="B1520" s="156"/>
      <c r="C1520" s="157"/>
    </row>
    <row r="1521" spans="2:3" ht="12.75">
      <c r="B1521" s="156"/>
      <c r="C1521" s="157"/>
    </row>
    <row r="1522" spans="2:3" ht="12.75">
      <c r="B1522" s="156"/>
      <c r="C1522" s="157"/>
    </row>
    <row r="1523" spans="2:3" ht="12.75">
      <c r="B1523" s="156"/>
      <c r="C1523" s="157"/>
    </row>
    <row r="1524" spans="2:3" ht="12.75">
      <c r="B1524" s="156"/>
      <c r="C1524" s="157"/>
    </row>
    <row r="1525" spans="2:3" ht="12.75">
      <c r="B1525" s="156"/>
      <c r="C1525" s="157"/>
    </row>
    <row r="1526" spans="2:3" ht="12.75">
      <c r="B1526" s="156"/>
      <c r="C1526" s="157"/>
    </row>
    <row r="1527" spans="2:3" ht="12.75">
      <c r="B1527" s="156"/>
      <c r="C1527" s="157"/>
    </row>
    <row r="1528" spans="2:3" ht="12.75">
      <c r="B1528" s="156"/>
      <c r="C1528" s="157"/>
    </row>
    <row r="1529" spans="2:3" ht="12.75">
      <c r="B1529" s="156"/>
      <c r="C1529" s="157"/>
    </row>
    <row r="1530" spans="2:3" ht="12.75">
      <c r="B1530" s="156"/>
      <c r="C1530" s="157"/>
    </row>
    <row r="1531" spans="2:3" ht="12.75">
      <c r="B1531" s="156"/>
      <c r="C1531" s="157"/>
    </row>
    <row r="1532" spans="2:3" ht="12.75">
      <c r="B1532" s="156"/>
      <c r="C1532" s="157"/>
    </row>
    <row r="1533" spans="2:3" ht="12.75">
      <c r="B1533" s="156"/>
      <c r="C1533" s="157"/>
    </row>
    <row r="1534" spans="2:3" ht="12.75">
      <c r="B1534" s="156"/>
      <c r="C1534" s="157"/>
    </row>
    <row r="1535" spans="2:3" ht="12.75">
      <c r="B1535" s="156"/>
      <c r="C1535" s="157"/>
    </row>
    <row r="1536" spans="2:3" ht="12.75">
      <c r="B1536" s="156"/>
      <c r="C1536" s="157"/>
    </row>
    <row r="1537" spans="2:3" ht="12.75">
      <c r="B1537" s="156"/>
      <c r="C1537" s="157"/>
    </row>
    <row r="1538" spans="2:3" ht="12.75">
      <c r="B1538" s="156"/>
      <c r="C1538" s="157"/>
    </row>
    <row r="1539" spans="2:3" ht="12.75">
      <c r="B1539" s="156"/>
      <c r="C1539" s="157"/>
    </row>
    <row r="1540" spans="2:3" ht="12.75">
      <c r="B1540" s="156"/>
      <c r="C1540" s="157"/>
    </row>
    <row r="1541" spans="2:3" ht="12.75">
      <c r="B1541" s="156"/>
      <c r="C1541" s="157"/>
    </row>
    <row r="1542" spans="2:3" ht="12.75">
      <c r="B1542" s="156"/>
      <c r="C1542" s="157"/>
    </row>
    <row r="1543" spans="2:3" ht="12.75">
      <c r="B1543" s="156"/>
      <c r="C1543" s="157"/>
    </row>
    <row r="1544" spans="2:3" ht="12.75">
      <c r="B1544" s="156"/>
      <c r="C1544" s="157"/>
    </row>
    <row r="1545" spans="2:3" ht="12.75">
      <c r="B1545" s="156"/>
      <c r="C1545" s="157"/>
    </row>
    <row r="1546" spans="2:3" ht="12.75">
      <c r="B1546" s="156"/>
      <c r="C1546" s="157"/>
    </row>
    <row r="1547" spans="2:3" ht="12.75">
      <c r="B1547" s="156"/>
      <c r="C1547" s="157"/>
    </row>
    <row r="1548" spans="2:3" ht="12.75">
      <c r="B1548" s="156"/>
      <c r="C1548" s="157"/>
    </row>
    <row r="1549" spans="2:3" ht="12.75">
      <c r="B1549" s="156"/>
      <c r="C1549" s="157"/>
    </row>
    <row r="1550" spans="2:3" ht="12.75">
      <c r="B1550" s="156"/>
      <c r="C1550" s="157"/>
    </row>
    <row r="1551" spans="2:3" ht="12.75">
      <c r="B1551" s="156"/>
      <c r="C1551" s="157"/>
    </row>
    <row r="1552" spans="2:3" ht="12.75">
      <c r="B1552" s="156"/>
      <c r="C1552" s="157"/>
    </row>
    <row r="1553" spans="2:3" ht="12.75">
      <c r="B1553" s="156"/>
      <c r="C1553" s="157"/>
    </row>
    <row r="1554" spans="2:3" ht="12.75">
      <c r="B1554" s="156"/>
      <c r="C1554" s="157"/>
    </row>
    <row r="1555" spans="2:3" ht="12.75">
      <c r="B1555" s="156"/>
      <c r="C1555" s="157"/>
    </row>
    <row r="1556" spans="2:3" ht="12.75">
      <c r="B1556" s="156"/>
      <c r="C1556" s="157"/>
    </row>
    <row r="1557" spans="2:3" ht="12.75">
      <c r="B1557" s="156"/>
      <c r="C1557" s="157"/>
    </row>
    <row r="1558" spans="2:3" ht="12.75">
      <c r="B1558" s="156"/>
      <c r="C1558" s="157"/>
    </row>
    <row r="1559" spans="2:3" ht="12.75">
      <c r="B1559" s="156"/>
      <c r="C1559" s="157"/>
    </row>
    <row r="1560" spans="2:3" ht="12.75">
      <c r="B1560" s="156"/>
      <c r="C1560" s="157"/>
    </row>
    <row r="1561" spans="2:3" ht="12.75">
      <c r="B1561" s="156"/>
      <c r="C1561" s="157"/>
    </row>
    <row r="1562" spans="2:3" ht="12.75">
      <c r="B1562" s="156"/>
      <c r="C1562" s="157"/>
    </row>
    <row r="1563" spans="2:3" ht="12.75">
      <c r="B1563" s="156"/>
      <c r="C1563" s="157"/>
    </row>
    <row r="1564" spans="2:3" ht="12.75">
      <c r="B1564" s="156"/>
      <c r="C1564" s="157"/>
    </row>
    <row r="1565" spans="2:3" ht="12.75">
      <c r="B1565" s="156"/>
      <c r="C1565" s="157"/>
    </row>
    <row r="1566" spans="2:3" ht="12.75">
      <c r="B1566" s="156"/>
      <c r="C1566" s="157"/>
    </row>
    <row r="1567" spans="2:3" ht="12.75">
      <c r="B1567" s="156"/>
      <c r="C1567" s="157"/>
    </row>
    <row r="1568" spans="2:3" ht="12.75">
      <c r="B1568" s="156"/>
      <c r="C1568" s="157"/>
    </row>
    <row r="1569" spans="2:3" ht="12.75">
      <c r="B1569" s="156"/>
      <c r="C1569" s="157"/>
    </row>
    <row r="1570" spans="2:3" ht="12.75">
      <c r="B1570" s="156"/>
      <c r="C1570" s="157"/>
    </row>
    <row r="1571" spans="2:3" ht="12.75">
      <c r="B1571" s="156"/>
      <c r="C1571" s="157"/>
    </row>
    <row r="1572" spans="2:3" ht="12.75">
      <c r="B1572" s="156"/>
      <c r="C1572" s="157"/>
    </row>
    <row r="1573" spans="2:3" ht="12.75">
      <c r="B1573" s="156"/>
      <c r="C1573" s="157"/>
    </row>
    <row r="1574" spans="2:3" ht="12.75">
      <c r="B1574" s="156"/>
      <c r="C1574" s="157"/>
    </row>
    <row r="1575" spans="2:3" ht="12.75">
      <c r="B1575" s="156"/>
      <c r="C1575" s="157"/>
    </row>
    <row r="1576" spans="2:3" ht="12.75">
      <c r="B1576" s="156"/>
      <c r="C1576" s="157"/>
    </row>
    <row r="1577" spans="2:3" ht="12.75">
      <c r="B1577" s="156"/>
      <c r="C1577" s="157"/>
    </row>
    <row r="1578" spans="2:3" ht="12.75">
      <c r="B1578" s="156"/>
      <c r="C1578" s="157"/>
    </row>
    <row r="1579" spans="2:3" ht="12.75">
      <c r="B1579" s="156"/>
      <c r="C1579" s="157"/>
    </row>
    <row r="1580" spans="2:3" ht="12.75">
      <c r="B1580" s="156"/>
      <c r="C1580" s="157"/>
    </row>
    <row r="1581" spans="2:3" ht="12.75">
      <c r="B1581" s="156"/>
      <c r="C1581" s="157"/>
    </row>
    <row r="1582" spans="2:3" ht="12.75">
      <c r="B1582" s="156"/>
      <c r="C1582" s="157"/>
    </row>
    <row r="1583" spans="2:3" ht="12.75">
      <c r="B1583" s="156"/>
      <c r="C1583" s="157"/>
    </row>
    <row r="1584" spans="2:3" ht="12.75">
      <c r="B1584" s="156"/>
      <c r="C1584" s="157"/>
    </row>
    <row r="1585" spans="2:3" ht="12.75">
      <c r="B1585" s="156"/>
      <c r="C1585" s="157"/>
    </row>
    <row r="1586" spans="2:3" ht="12.75">
      <c r="B1586" s="156"/>
      <c r="C1586" s="157"/>
    </row>
    <row r="1587" spans="2:3" ht="12.75">
      <c r="B1587" s="156"/>
      <c r="C1587" s="157"/>
    </row>
    <row r="1588" spans="2:3" ht="12.75">
      <c r="B1588" s="156"/>
      <c r="C1588" s="157"/>
    </row>
    <row r="1589" spans="2:3" ht="12.75">
      <c r="B1589" s="156"/>
      <c r="C1589" s="157"/>
    </row>
    <row r="1590" spans="2:3" ht="12.75">
      <c r="B1590" s="156"/>
      <c r="C1590" s="157"/>
    </row>
    <row r="1591" spans="2:3" ht="12.75">
      <c r="B1591" s="156"/>
      <c r="C1591" s="157"/>
    </row>
    <row r="1592" spans="2:3" ht="12.75">
      <c r="B1592" s="156"/>
      <c r="C1592" s="157"/>
    </row>
    <row r="1593" spans="2:3" ht="12.75">
      <c r="B1593" s="156"/>
      <c r="C1593" s="157"/>
    </row>
    <row r="1594" spans="2:3" ht="12.75">
      <c r="B1594" s="156"/>
      <c r="C1594" s="157"/>
    </row>
    <row r="1595" spans="2:3" ht="12.75">
      <c r="B1595" s="156"/>
      <c r="C1595" s="157"/>
    </row>
    <row r="1596" spans="2:3" ht="12.75">
      <c r="B1596" s="156"/>
      <c r="C1596" s="157"/>
    </row>
    <row r="1597" spans="2:3" ht="12.75">
      <c r="B1597" s="156"/>
      <c r="C1597" s="157"/>
    </row>
    <row r="1598" spans="2:3" ht="12.75">
      <c r="B1598" s="156"/>
      <c r="C1598" s="157"/>
    </row>
    <row r="1599" spans="2:3" ht="12.75">
      <c r="B1599" s="156"/>
      <c r="C1599" s="157"/>
    </row>
    <row r="1600" spans="2:3" ht="12.75">
      <c r="B1600" s="156"/>
      <c r="C1600" s="157"/>
    </row>
    <row r="1601" spans="2:3" ht="12.75">
      <c r="B1601" s="156"/>
      <c r="C1601" s="157"/>
    </row>
    <row r="1602" spans="2:3" ht="12.75">
      <c r="B1602" s="156"/>
      <c r="C1602" s="157"/>
    </row>
    <row r="1603" spans="2:3" ht="12.75">
      <c r="B1603" s="156"/>
      <c r="C1603" s="157"/>
    </row>
  </sheetData>
  <mergeCells count="1847">
    <mergeCell ref="F6:G6"/>
    <mergeCell ref="F4:G4"/>
    <mergeCell ref="D17:E17"/>
    <mergeCell ref="D1:E1"/>
    <mergeCell ref="D4:E4"/>
    <mergeCell ref="D6:E6"/>
    <mergeCell ref="D15:E15"/>
    <mergeCell ref="F15:G15"/>
    <mergeCell ref="H6:I6"/>
    <mergeCell ref="J6:K6"/>
    <mergeCell ref="H4:I4"/>
    <mergeCell ref="J4:K4"/>
    <mergeCell ref="D26:E26"/>
    <mergeCell ref="D21:E21"/>
    <mergeCell ref="D22:E22"/>
    <mergeCell ref="D24:E24"/>
    <mergeCell ref="D25:E25"/>
    <mergeCell ref="D23:E23"/>
    <mergeCell ref="D18:E18"/>
    <mergeCell ref="D19:E19"/>
    <mergeCell ref="D20:E20"/>
    <mergeCell ref="F22:G22"/>
    <mergeCell ref="F21:G21"/>
    <mergeCell ref="F24:G24"/>
    <mergeCell ref="F25:G25"/>
    <mergeCell ref="F26:G26"/>
    <mergeCell ref="F17:G17"/>
    <mergeCell ref="F18:G18"/>
    <mergeCell ref="F19:G19"/>
    <mergeCell ref="F20:G20"/>
    <mergeCell ref="F23:G23"/>
    <mergeCell ref="H21:I21"/>
    <mergeCell ref="F27:G27"/>
    <mergeCell ref="H17:I17"/>
    <mergeCell ref="H18:I18"/>
    <mergeCell ref="H19:I19"/>
    <mergeCell ref="H20:I20"/>
    <mergeCell ref="H22:I22"/>
    <mergeCell ref="H24:I24"/>
    <mergeCell ref="H25:I25"/>
    <mergeCell ref="H26:I26"/>
    <mergeCell ref="J21:K21"/>
    <mergeCell ref="J22:K22"/>
    <mergeCell ref="J25:K25"/>
    <mergeCell ref="J26:K26"/>
    <mergeCell ref="J24:K24"/>
    <mergeCell ref="J17:K17"/>
    <mergeCell ref="J18:K18"/>
    <mergeCell ref="J19:K19"/>
    <mergeCell ref="J20:K20"/>
    <mergeCell ref="J1:K1"/>
    <mergeCell ref="D29:E29"/>
    <mergeCell ref="H29:I29"/>
    <mergeCell ref="J29:K29"/>
    <mergeCell ref="D16:E16"/>
    <mergeCell ref="F16:G16"/>
    <mergeCell ref="H16:I16"/>
    <mergeCell ref="J16:K16"/>
    <mergeCell ref="H27:I27"/>
    <mergeCell ref="H15:I15"/>
    <mergeCell ref="J27:K27"/>
    <mergeCell ref="D27:E27"/>
    <mergeCell ref="J38:K38"/>
    <mergeCell ref="J39:K39"/>
    <mergeCell ref="H37:I37"/>
    <mergeCell ref="J37:K37"/>
    <mergeCell ref="J33:K33"/>
    <mergeCell ref="F36:G36"/>
    <mergeCell ref="D32:E32"/>
    <mergeCell ref="F32:G32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H45:I45"/>
    <mergeCell ref="H46:I46"/>
    <mergeCell ref="H47:I47"/>
    <mergeCell ref="H48:I48"/>
    <mergeCell ref="D65:E65"/>
    <mergeCell ref="F60:G60"/>
    <mergeCell ref="F63:G63"/>
    <mergeCell ref="F62:G62"/>
    <mergeCell ref="F64:G64"/>
    <mergeCell ref="F65:G65"/>
    <mergeCell ref="D60:E60"/>
    <mergeCell ref="D62:E62"/>
    <mergeCell ref="D63:E63"/>
    <mergeCell ref="D64:E64"/>
    <mergeCell ref="H65:I65"/>
    <mergeCell ref="J64:K64"/>
    <mergeCell ref="J65:K65"/>
    <mergeCell ref="H60:I60"/>
    <mergeCell ref="H62:I62"/>
    <mergeCell ref="H63:I63"/>
    <mergeCell ref="J60:K60"/>
    <mergeCell ref="J62:K62"/>
    <mergeCell ref="J63:K63"/>
    <mergeCell ref="J15:K15"/>
    <mergeCell ref="H64:I64"/>
    <mergeCell ref="H53:I53"/>
    <mergeCell ref="J45:K45"/>
    <mergeCell ref="J46:K46"/>
    <mergeCell ref="J47:K47"/>
    <mergeCell ref="J48:K48"/>
    <mergeCell ref="J49:K49"/>
    <mergeCell ref="J35:K35"/>
    <mergeCell ref="J28:K28"/>
    <mergeCell ref="F29:G29"/>
    <mergeCell ref="J32:K32"/>
    <mergeCell ref="D28:E28"/>
    <mergeCell ref="F28:G28"/>
    <mergeCell ref="H28:I28"/>
    <mergeCell ref="H32:I32"/>
    <mergeCell ref="H30:I30"/>
    <mergeCell ref="J30:K30"/>
    <mergeCell ref="H31:I31"/>
    <mergeCell ref="J31:K31"/>
    <mergeCell ref="H33:I33"/>
    <mergeCell ref="D34:E34"/>
    <mergeCell ref="D35:E35"/>
    <mergeCell ref="F35:G35"/>
    <mergeCell ref="D39:E39"/>
    <mergeCell ref="F38:G38"/>
    <mergeCell ref="F39:G39"/>
    <mergeCell ref="H35:I35"/>
    <mergeCell ref="J44:K44"/>
    <mergeCell ref="H44:I44"/>
    <mergeCell ref="D41:E41"/>
    <mergeCell ref="F44:G44"/>
    <mergeCell ref="J41:K41"/>
    <mergeCell ref="J43:K43"/>
    <mergeCell ref="D42:E42"/>
    <mergeCell ref="F42:G42"/>
    <mergeCell ref="H42:I42"/>
    <mergeCell ref="J42:K42"/>
    <mergeCell ref="H59:I59"/>
    <mergeCell ref="J59:K59"/>
    <mergeCell ref="H34:I34"/>
    <mergeCell ref="J34:K34"/>
    <mergeCell ref="J36:K36"/>
    <mergeCell ref="H36:I36"/>
    <mergeCell ref="J50:K50"/>
    <mergeCell ref="J51:K51"/>
    <mergeCell ref="J52:K52"/>
    <mergeCell ref="J53:K53"/>
    <mergeCell ref="B31:C31"/>
    <mergeCell ref="B32:C32"/>
    <mergeCell ref="B34:C34"/>
    <mergeCell ref="D44:E44"/>
    <mergeCell ref="D37:E37"/>
    <mergeCell ref="D36:E36"/>
    <mergeCell ref="D38:E38"/>
    <mergeCell ref="B35:C35"/>
    <mergeCell ref="B36:C36"/>
    <mergeCell ref="B38:C38"/>
    <mergeCell ref="B6:C6"/>
    <mergeCell ref="B1:C1"/>
    <mergeCell ref="B28:C28"/>
    <mergeCell ref="B29:C29"/>
    <mergeCell ref="B17:C17"/>
    <mergeCell ref="B18:C18"/>
    <mergeCell ref="B19:C19"/>
    <mergeCell ref="B20:C20"/>
    <mergeCell ref="B21:C21"/>
    <mergeCell ref="B22:C22"/>
    <mergeCell ref="B37:C37"/>
    <mergeCell ref="B39:C39"/>
    <mergeCell ref="B44:C44"/>
    <mergeCell ref="B45:C45"/>
    <mergeCell ref="B41:C41"/>
    <mergeCell ref="B42:C42"/>
    <mergeCell ref="B40:C40"/>
    <mergeCell ref="B43:C43"/>
    <mergeCell ref="B48:C48"/>
    <mergeCell ref="B49:C49"/>
    <mergeCell ref="B50:C50"/>
    <mergeCell ref="B46:C46"/>
    <mergeCell ref="B60:C60"/>
    <mergeCell ref="B62:C62"/>
    <mergeCell ref="B63:C63"/>
    <mergeCell ref="B64:C64"/>
    <mergeCell ref="B61:C61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  <mergeCell ref="B1426:C1426"/>
    <mergeCell ref="B1427:C1427"/>
    <mergeCell ref="B1428:C1428"/>
    <mergeCell ref="B1429:C1429"/>
    <mergeCell ref="B1430:C1430"/>
    <mergeCell ref="B1431:C1431"/>
    <mergeCell ref="B1432:C1432"/>
    <mergeCell ref="B1433:C1433"/>
    <mergeCell ref="B1434:C1434"/>
    <mergeCell ref="B1435:C1435"/>
    <mergeCell ref="B1436:C1436"/>
    <mergeCell ref="B1437:C1437"/>
    <mergeCell ref="B1438:C1438"/>
    <mergeCell ref="B1439:C1439"/>
    <mergeCell ref="B1440:C1440"/>
    <mergeCell ref="B1441:C1441"/>
    <mergeCell ref="B1442:C1442"/>
    <mergeCell ref="B1443:C1443"/>
    <mergeCell ref="B1444:C1444"/>
    <mergeCell ref="B1445:C1445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54:C1454"/>
    <mergeCell ref="B1455:C1455"/>
    <mergeCell ref="B1456:C1456"/>
    <mergeCell ref="B1457:C1457"/>
    <mergeCell ref="B1458:C1458"/>
    <mergeCell ref="B1459:C1459"/>
    <mergeCell ref="B1460:C1460"/>
    <mergeCell ref="B1461:C1461"/>
    <mergeCell ref="B1462:C1462"/>
    <mergeCell ref="B1463:C1463"/>
    <mergeCell ref="B1464:C1464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B1474:C1474"/>
    <mergeCell ref="B1475:C1475"/>
    <mergeCell ref="B1476:C1476"/>
    <mergeCell ref="B1477:C1477"/>
    <mergeCell ref="B1478:C1478"/>
    <mergeCell ref="B1479:C1479"/>
    <mergeCell ref="B1480:C1480"/>
    <mergeCell ref="B1481:C1481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B1498:C1498"/>
    <mergeCell ref="B1499:C1499"/>
    <mergeCell ref="B1500:C1500"/>
    <mergeCell ref="B1501:C1501"/>
    <mergeCell ref="B1502:C1502"/>
    <mergeCell ref="B1503:C1503"/>
    <mergeCell ref="B1504:C1504"/>
    <mergeCell ref="B1505:C1505"/>
    <mergeCell ref="B1506:C1506"/>
    <mergeCell ref="B1507:C1507"/>
    <mergeCell ref="B1508:C1508"/>
    <mergeCell ref="B1509:C1509"/>
    <mergeCell ref="B1510:C1510"/>
    <mergeCell ref="B1511:C1511"/>
    <mergeCell ref="B1512:C1512"/>
    <mergeCell ref="B1513:C1513"/>
    <mergeCell ref="B1514:C1514"/>
    <mergeCell ref="B1515:C1515"/>
    <mergeCell ref="B1516:C1516"/>
    <mergeCell ref="B1517:C1517"/>
    <mergeCell ref="B1518:C1518"/>
    <mergeCell ref="B1519:C1519"/>
    <mergeCell ref="B1520:C1520"/>
    <mergeCell ref="B1521:C1521"/>
    <mergeCell ref="B1522:C1522"/>
    <mergeCell ref="B1523:C1523"/>
    <mergeCell ref="B1524:C1524"/>
    <mergeCell ref="B1525:C1525"/>
    <mergeCell ref="B1526:C1526"/>
    <mergeCell ref="B1527:C1527"/>
    <mergeCell ref="B1528:C1528"/>
    <mergeCell ref="B1529:C1529"/>
    <mergeCell ref="B1530:C1530"/>
    <mergeCell ref="B1531:C1531"/>
    <mergeCell ref="B1532:C1532"/>
    <mergeCell ref="B1533:C1533"/>
    <mergeCell ref="B1534:C1534"/>
    <mergeCell ref="B1535:C1535"/>
    <mergeCell ref="B1536:C1536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45:C1545"/>
    <mergeCell ref="B1546:C1546"/>
    <mergeCell ref="B1547:C1547"/>
    <mergeCell ref="B1548:C1548"/>
    <mergeCell ref="B1549:C1549"/>
    <mergeCell ref="B1550:C1550"/>
    <mergeCell ref="B1551:C1551"/>
    <mergeCell ref="B1552:C1552"/>
    <mergeCell ref="B1553:C1553"/>
    <mergeCell ref="B1554:C1554"/>
    <mergeCell ref="B1555:C1555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B1565:C1565"/>
    <mergeCell ref="B1566:C1566"/>
    <mergeCell ref="B1567:C1567"/>
    <mergeCell ref="B1568:C1568"/>
    <mergeCell ref="B1569:C1569"/>
    <mergeCell ref="B1570:C1570"/>
    <mergeCell ref="B1571:C1571"/>
    <mergeCell ref="B1572:C1572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B1589:C1589"/>
    <mergeCell ref="B1590:C1590"/>
    <mergeCell ref="B1591:C1591"/>
    <mergeCell ref="B1592:C1592"/>
    <mergeCell ref="B1593:C1593"/>
    <mergeCell ref="B1594:C1594"/>
    <mergeCell ref="B1595:C1595"/>
    <mergeCell ref="B1596:C1596"/>
    <mergeCell ref="B1597:C1597"/>
    <mergeCell ref="B1598:C1598"/>
    <mergeCell ref="B1599:C1599"/>
    <mergeCell ref="B1600:C1600"/>
    <mergeCell ref="B1601:C1601"/>
    <mergeCell ref="B1602:C1602"/>
    <mergeCell ref="B1603:C1603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3:C23"/>
    <mergeCell ref="B26:C26"/>
    <mergeCell ref="B27:C27"/>
    <mergeCell ref="B33:C33"/>
    <mergeCell ref="F34:G34"/>
    <mergeCell ref="D31:E31"/>
    <mergeCell ref="F31:G31"/>
    <mergeCell ref="D30:E30"/>
    <mergeCell ref="F30:G30"/>
    <mergeCell ref="D33:E33"/>
    <mergeCell ref="F33:G33"/>
    <mergeCell ref="B30:C30"/>
    <mergeCell ref="D61:E61"/>
    <mergeCell ref="F61:G61"/>
    <mergeCell ref="H61:I61"/>
    <mergeCell ref="J61:K61"/>
    <mergeCell ref="D40:E40"/>
    <mergeCell ref="F40:G40"/>
    <mergeCell ref="H40:I40"/>
    <mergeCell ref="J40:K40"/>
    <mergeCell ref="D66:E66"/>
    <mergeCell ref="F66:G66"/>
    <mergeCell ref="H66:I66"/>
    <mergeCell ref="J66:K66"/>
    <mergeCell ref="H68:I68"/>
    <mergeCell ref="J68:K68"/>
    <mergeCell ref="D67:E67"/>
    <mergeCell ref="F67:G67"/>
    <mergeCell ref="H67:I67"/>
    <mergeCell ref="J67:K67"/>
    <mergeCell ref="H70:I70"/>
    <mergeCell ref="J70:K70"/>
    <mergeCell ref="D69:E69"/>
    <mergeCell ref="F69:G69"/>
    <mergeCell ref="H69:I69"/>
    <mergeCell ref="J69:K69"/>
    <mergeCell ref="H72:I72"/>
    <mergeCell ref="J72:K72"/>
    <mergeCell ref="D71:E71"/>
    <mergeCell ref="F71:G71"/>
    <mergeCell ref="H71:I71"/>
    <mergeCell ref="J71:K71"/>
    <mergeCell ref="H74:I74"/>
    <mergeCell ref="J74:K74"/>
    <mergeCell ref="D73:E73"/>
    <mergeCell ref="F73:G73"/>
    <mergeCell ref="H73:I73"/>
    <mergeCell ref="J73:K73"/>
    <mergeCell ref="B58:C58"/>
    <mergeCell ref="D58:E58"/>
    <mergeCell ref="D74:E74"/>
    <mergeCell ref="F74:G74"/>
    <mergeCell ref="D72:E72"/>
    <mergeCell ref="F72:G72"/>
    <mergeCell ref="D70:E70"/>
    <mergeCell ref="F70:G70"/>
    <mergeCell ref="D68:E68"/>
    <mergeCell ref="F68:G68"/>
    <mergeCell ref="J55:K55"/>
    <mergeCell ref="F56:G56"/>
    <mergeCell ref="B4:C4"/>
    <mergeCell ref="B59:C59"/>
    <mergeCell ref="D59:E59"/>
    <mergeCell ref="F59:G59"/>
    <mergeCell ref="B54:C54"/>
    <mergeCell ref="D54:E54"/>
    <mergeCell ref="F54:G54"/>
    <mergeCell ref="B57:C57"/>
    <mergeCell ref="B56:C56"/>
    <mergeCell ref="D57:E57"/>
    <mergeCell ref="J57:K57"/>
    <mergeCell ref="H57:I57"/>
    <mergeCell ref="D56:E56"/>
    <mergeCell ref="D43:E43"/>
    <mergeCell ref="F43:G43"/>
    <mergeCell ref="H43:I43"/>
    <mergeCell ref="B55:C55"/>
    <mergeCell ref="D55:E55"/>
    <mergeCell ref="H55:I55"/>
    <mergeCell ref="B51:C51"/>
    <mergeCell ref="B52:C52"/>
    <mergeCell ref="B53:C53"/>
    <mergeCell ref="B47:C47"/>
    <mergeCell ref="H41:I41"/>
    <mergeCell ref="F37:G37"/>
    <mergeCell ref="H54:I54"/>
    <mergeCell ref="H56:I56"/>
    <mergeCell ref="H38:I38"/>
    <mergeCell ref="H39:I39"/>
    <mergeCell ref="H49:I49"/>
    <mergeCell ref="H50:I50"/>
    <mergeCell ref="H51:I51"/>
    <mergeCell ref="H52:I52"/>
    <mergeCell ref="J58:K58"/>
    <mergeCell ref="F55:G55"/>
    <mergeCell ref="H23:I23"/>
    <mergeCell ref="J23:K23"/>
    <mergeCell ref="J56:K56"/>
    <mergeCell ref="F58:G58"/>
    <mergeCell ref="H58:I58"/>
    <mergeCell ref="F57:G57"/>
    <mergeCell ref="J54:K54"/>
    <mergeCell ref="F41:G4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workbookViewId="0" topLeftCell="A1">
      <selection activeCell="B36" sqref="B36"/>
    </sheetView>
  </sheetViews>
  <sheetFormatPr defaultColWidth="9.140625" defaultRowHeight="12.75"/>
  <cols>
    <col min="1" max="1" width="28.00390625" style="0" bestFit="1" customWidth="1"/>
    <col min="2" max="2" width="11.57421875" style="0" customWidth="1"/>
    <col min="3" max="3" width="7.28125" style="0" bestFit="1" customWidth="1"/>
    <col min="4" max="4" width="11.57421875" style="0" customWidth="1"/>
    <col min="5" max="5" width="8.140625" style="0" customWidth="1"/>
    <col min="6" max="6" width="11.57421875" style="0" customWidth="1"/>
    <col min="7" max="7" width="8.140625" style="0" customWidth="1"/>
    <col min="8" max="8" width="11.57421875" style="0" customWidth="1"/>
    <col min="9" max="9" width="8.140625" style="0" customWidth="1"/>
    <col min="10" max="10" width="13.140625" style="0" customWidth="1"/>
    <col min="11" max="11" width="8.140625" style="0" customWidth="1"/>
  </cols>
  <sheetData>
    <row r="1" spans="1:11" ht="12.75">
      <c r="A1" s="199" t="s">
        <v>38</v>
      </c>
      <c r="B1" s="199">
        <v>2003</v>
      </c>
      <c r="C1" s="199"/>
      <c r="D1" s="199">
        <v>2004</v>
      </c>
      <c r="E1" s="199"/>
      <c r="F1" s="199">
        <v>2005</v>
      </c>
      <c r="G1" s="199"/>
      <c r="H1" s="199">
        <v>2006</v>
      </c>
      <c r="I1" s="199"/>
      <c r="J1" s="200">
        <v>2007</v>
      </c>
      <c r="K1" s="201"/>
    </row>
    <row r="2" spans="1:11" ht="12.75">
      <c r="A2" s="199"/>
      <c r="B2" s="199"/>
      <c r="C2" s="199"/>
      <c r="D2" s="199"/>
      <c r="E2" s="199"/>
      <c r="F2" s="199"/>
      <c r="G2" s="199"/>
      <c r="H2" s="199"/>
      <c r="I2" s="199"/>
      <c r="J2" s="202"/>
      <c r="K2" s="203"/>
    </row>
    <row r="3" spans="1:11" ht="12.75">
      <c r="A3" s="199"/>
      <c r="B3" s="195" t="s">
        <v>35</v>
      </c>
      <c r="C3" s="196"/>
      <c r="D3" s="3" t="s">
        <v>35</v>
      </c>
      <c r="E3" s="3" t="s">
        <v>39</v>
      </c>
      <c r="F3" s="3" t="s">
        <v>35</v>
      </c>
      <c r="G3" s="3" t="s">
        <v>39</v>
      </c>
      <c r="H3" s="3" t="s">
        <v>35</v>
      </c>
      <c r="I3" s="3" t="s">
        <v>39</v>
      </c>
      <c r="J3" s="3" t="s">
        <v>35</v>
      </c>
      <c r="K3" s="3" t="s">
        <v>39</v>
      </c>
    </row>
    <row r="4" spans="1:11" ht="12.75">
      <c r="A4" s="73"/>
      <c r="B4" s="197"/>
      <c r="C4" s="198"/>
      <c r="E4" s="15"/>
      <c r="G4" s="15"/>
      <c r="I4" s="15"/>
      <c r="K4" s="15"/>
    </row>
    <row r="5" spans="1:12" ht="12.75">
      <c r="A5" s="75" t="s">
        <v>40</v>
      </c>
      <c r="B5" s="21">
        <f>'Info Gen.'!B10</f>
        <v>4200</v>
      </c>
      <c r="C5" s="22"/>
      <c r="D5" s="21">
        <f>'Info Gen.'!D10</f>
        <v>6600</v>
      </c>
      <c r="E5" s="22"/>
      <c r="F5" s="21">
        <f>'Info Gen.'!F10</f>
        <v>9000</v>
      </c>
      <c r="G5" s="22"/>
      <c r="H5" s="21">
        <f>'Info Gen.'!H10</f>
        <v>12000</v>
      </c>
      <c r="I5" s="22"/>
      <c r="J5" s="21">
        <f>'Info Gen.'!J10</f>
        <v>15300</v>
      </c>
      <c r="K5" s="22"/>
      <c r="L5" s="12"/>
    </row>
    <row r="6" spans="1:12" ht="12.75">
      <c r="A6" s="75"/>
      <c r="B6" s="23"/>
      <c r="C6" s="22"/>
      <c r="D6" s="12"/>
      <c r="E6" s="17"/>
      <c r="F6" s="12"/>
      <c r="G6" s="17"/>
      <c r="H6" s="12"/>
      <c r="I6" s="17"/>
      <c r="J6" s="12"/>
      <c r="K6" s="17"/>
      <c r="L6" s="12"/>
    </row>
    <row r="7" spans="1:12" ht="12.75">
      <c r="A7" s="76" t="s">
        <v>41</v>
      </c>
      <c r="B7" s="21">
        <f>'Info Gen.'!B11</f>
        <v>2800</v>
      </c>
      <c r="C7" s="49">
        <f>B7/$B$5</f>
        <v>0.6666666666666666</v>
      </c>
      <c r="D7" s="21">
        <f>'Info Gen.'!D11</f>
        <v>4400</v>
      </c>
      <c r="E7" s="49">
        <f>D7/$D$5</f>
        <v>0.6666666666666666</v>
      </c>
      <c r="F7" s="21">
        <f>'Info Gen.'!F11</f>
        <v>6000</v>
      </c>
      <c r="G7" s="49">
        <f>F7/$F$5</f>
        <v>0.6666666666666666</v>
      </c>
      <c r="H7" s="21">
        <f>'Info Gen.'!H11</f>
        <v>8000</v>
      </c>
      <c r="I7" s="49">
        <f>H7/$H$5</f>
        <v>0.6666666666666666</v>
      </c>
      <c r="J7" s="21">
        <f>'Info Gen.'!J11</f>
        <v>10200</v>
      </c>
      <c r="K7" s="49">
        <f>J7/$J$5</f>
        <v>0.6666666666666666</v>
      </c>
      <c r="L7" s="12"/>
    </row>
    <row r="8" spans="1:12" ht="12.75">
      <c r="A8" s="76" t="s">
        <v>42</v>
      </c>
      <c r="B8" s="21">
        <f>'Info Gen.'!B12</f>
        <v>312</v>
      </c>
      <c r="C8" s="49">
        <f aca="true" t="shared" si="0" ref="C8:C29">B8/$B$5</f>
        <v>0.07428571428571429</v>
      </c>
      <c r="D8" s="21">
        <f>'Info Gen.'!D12</f>
        <v>468</v>
      </c>
      <c r="E8" s="49">
        <f aca="true" t="shared" si="1" ref="E8:E29">D8/$D$5</f>
        <v>0.07090909090909091</v>
      </c>
      <c r="F8" s="21">
        <f>'Info Gen.'!F12</f>
        <v>624</v>
      </c>
      <c r="G8" s="49">
        <f aca="true" t="shared" si="2" ref="G8:G29">F8/$F$5</f>
        <v>0.06933333333333333</v>
      </c>
      <c r="H8" s="21">
        <f>'Info Gen.'!H12</f>
        <v>832</v>
      </c>
      <c r="I8" s="49">
        <f aca="true" t="shared" si="3" ref="I8:I29">H8/$H$5</f>
        <v>0.06933333333333333</v>
      </c>
      <c r="J8" s="21">
        <f>'Info Gen.'!J12</f>
        <v>1066</v>
      </c>
      <c r="K8" s="49">
        <f aca="true" t="shared" si="4" ref="K8:K29">J8/$J$5</f>
        <v>0.06967320261437908</v>
      </c>
      <c r="L8" s="12"/>
    </row>
    <row r="9" spans="1:12" ht="12.75">
      <c r="A9" s="76" t="s">
        <v>43</v>
      </c>
      <c r="B9" s="21">
        <f>'Info Gen.'!B13</f>
        <v>100.8</v>
      </c>
      <c r="C9" s="49">
        <f t="shared" si="0"/>
        <v>0.024</v>
      </c>
      <c r="D9" s="21">
        <f>'Info Gen.'!D13</f>
        <v>158.4</v>
      </c>
      <c r="E9" s="49">
        <f t="shared" si="1"/>
        <v>0.024</v>
      </c>
      <c r="F9" s="21">
        <f>'Info Gen.'!F13</f>
        <v>216</v>
      </c>
      <c r="G9" s="49">
        <f t="shared" si="2"/>
        <v>0.024</v>
      </c>
      <c r="H9" s="21">
        <f>'Info Gen.'!H13</f>
        <v>288</v>
      </c>
      <c r="I9" s="49">
        <f t="shared" si="3"/>
        <v>0.024</v>
      </c>
      <c r="J9" s="21">
        <f>'Info Gen.'!J13</f>
        <v>367.2</v>
      </c>
      <c r="K9" s="49">
        <f t="shared" si="4"/>
        <v>0.024</v>
      </c>
      <c r="L9" s="12"/>
    </row>
    <row r="10" spans="1:12" ht="12.75">
      <c r="A10" s="76"/>
      <c r="B10" s="21"/>
      <c r="C10" s="49"/>
      <c r="D10" s="21"/>
      <c r="E10" s="49"/>
      <c r="F10" s="21"/>
      <c r="G10" s="49"/>
      <c r="H10" s="21"/>
      <c r="I10" s="49"/>
      <c r="J10" s="21"/>
      <c r="K10" s="49"/>
      <c r="L10" s="12"/>
    </row>
    <row r="11" spans="1:12" ht="12.75">
      <c r="A11" s="77" t="s">
        <v>100</v>
      </c>
      <c r="B11" s="31">
        <f>B5-B7-B8-B9</f>
        <v>987.2</v>
      </c>
      <c r="C11" s="49">
        <f t="shared" si="0"/>
        <v>0.23504761904761906</v>
      </c>
      <c r="D11" s="31">
        <f>D5-D7-D8-D9</f>
        <v>1573.6</v>
      </c>
      <c r="E11" s="49">
        <f t="shared" si="1"/>
        <v>0.2384242424242424</v>
      </c>
      <c r="F11" s="31">
        <f>F5-F7-F8-F9</f>
        <v>2160</v>
      </c>
      <c r="G11" s="49">
        <f t="shared" si="2"/>
        <v>0.24</v>
      </c>
      <c r="H11" s="31">
        <f>H5-H7-H8-H9</f>
        <v>2880</v>
      </c>
      <c r="I11" s="49">
        <f t="shared" si="3"/>
        <v>0.24</v>
      </c>
      <c r="J11" s="31">
        <f>J5-J7-J8-J9</f>
        <v>3666.8</v>
      </c>
      <c r="K11" s="49">
        <f t="shared" si="4"/>
        <v>0.23966013071895426</v>
      </c>
      <c r="L11" s="12"/>
    </row>
    <row r="12" spans="1:12" ht="12.75">
      <c r="A12" s="76"/>
      <c r="B12" s="21"/>
      <c r="C12" s="49"/>
      <c r="D12" s="21"/>
      <c r="E12" s="49"/>
      <c r="F12" s="21"/>
      <c r="G12" s="49"/>
      <c r="H12" s="21"/>
      <c r="I12" s="49"/>
      <c r="J12" s="21"/>
      <c r="K12" s="49"/>
      <c r="L12" s="12"/>
    </row>
    <row r="13" spans="1:12" ht="12.75">
      <c r="A13" s="76" t="s">
        <v>44</v>
      </c>
      <c r="B13" s="21">
        <f>'Info Gen.'!B14</f>
        <v>158</v>
      </c>
      <c r="C13" s="49">
        <f t="shared" si="0"/>
        <v>0.03761904761904762</v>
      </c>
      <c r="D13" s="21">
        <f>'Info Gen.'!D14</f>
        <v>406</v>
      </c>
      <c r="E13" s="49">
        <f t="shared" si="1"/>
        <v>0.061515151515151516</v>
      </c>
      <c r="F13" s="21">
        <f>'Info Gen.'!F14</f>
        <v>536</v>
      </c>
      <c r="G13" s="49">
        <f t="shared" si="2"/>
        <v>0.059555555555555556</v>
      </c>
      <c r="H13" s="21">
        <f>'Info Gen.'!H14</f>
        <v>536</v>
      </c>
      <c r="I13" s="49">
        <f t="shared" si="3"/>
        <v>0.04466666666666667</v>
      </c>
      <c r="J13" s="21">
        <f>'Info Gen.'!J14</f>
        <v>536</v>
      </c>
      <c r="K13" s="49">
        <f t="shared" si="4"/>
        <v>0.03503267973856209</v>
      </c>
      <c r="L13" s="12"/>
    </row>
    <row r="14" spans="1:12" ht="12.75">
      <c r="A14" s="76" t="s">
        <v>45</v>
      </c>
      <c r="B14" s="21">
        <f>'Info Gen.'!B15</f>
        <v>52</v>
      </c>
      <c r="C14" s="49">
        <f t="shared" si="0"/>
        <v>0.012380952380952381</v>
      </c>
      <c r="D14" s="21">
        <f>'Info Gen.'!D15</f>
        <v>52</v>
      </c>
      <c r="E14" s="49">
        <f t="shared" si="1"/>
        <v>0.00787878787878788</v>
      </c>
      <c r="F14" s="21">
        <f>'Info Gen.'!F15</f>
        <v>52</v>
      </c>
      <c r="G14" s="49">
        <f t="shared" si="2"/>
        <v>0.0057777777777777775</v>
      </c>
      <c r="H14" s="21">
        <f>'Info Gen.'!H15</f>
        <v>52</v>
      </c>
      <c r="I14" s="49">
        <f t="shared" si="3"/>
        <v>0.004333333333333333</v>
      </c>
      <c r="J14" s="21">
        <f>'Info Gen.'!J15</f>
        <v>52</v>
      </c>
      <c r="K14" s="49">
        <f t="shared" si="4"/>
        <v>0.0033986928104575162</v>
      </c>
      <c r="L14" s="12"/>
    </row>
    <row r="15" spans="1:12" ht="12.75">
      <c r="A15" s="76" t="s">
        <v>48</v>
      </c>
      <c r="B15" s="21">
        <f>'Info Gen.'!B16</f>
        <v>40</v>
      </c>
      <c r="C15" s="49">
        <f t="shared" si="0"/>
        <v>0.009523809523809525</v>
      </c>
      <c r="D15" s="21">
        <f>'Info Gen.'!D16</f>
        <v>78</v>
      </c>
      <c r="E15" s="49">
        <f t="shared" si="1"/>
        <v>0.011818181818181818</v>
      </c>
      <c r="F15" s="21">
        <f>'Info Gen.'!F16</f>
        <v>78</v>
      </c>
      <c r="G15" s="49">
        <f t="shared" si="2"/>
        <v>0.008666666666666666</v>
      </c>
      <c r="H15" s="21">
        <f>'Info Gen.'!H16</f>
        <v>103</v>
      </c>
      <c r="I15" s="49">
        <f t="shared" si="3"/>
        <v>0.008583333333333333</v>
      </c>
      <c r="J15" s="21">
        <f>'Info Gen.'!J16</f>
        <v>103</v>
      </c>
      <c r="K15" s="49">
        <f t="shared" si="4"/>
        <v>0.006732026143790849</v>
      </c>
      <c r="L15" s="11"/>
    </row>
    <row r="16" spans="1:12" ht="12.75">
      <c r="A16" s="76" t="s">
        <v>49</v>
      </c>
      <c r="B16" s="21">
        <f>'Info Gen.'!B22</f>
        <v>300</v>
      </c>
      <c r="C16" s="49">
        <f t="shared" si="0"/>
        <v>0.07142857142857142</v>
      </c>
      <c r="D16" s="21">
        <f>'Info Gen.'!D22</f>
        <v>525</v>
      </c>
      <c r="E16" s="49">
        <f t="shared" si="1"/>
        <v>0.07954545454545454</v>
      </c>
      <c r="F16" s="21">
        <f>'Info Gen.'!F22</f>
        <v>750</v>
      </c>
      <c r="G16" s="49">
        <f t="shared" si="2"/>
        <v>0.08333333333333333</v>
      </c>
      <c r="H16" s="21">
        <f>'Info Gen.'!H22</f>
        <v>1050</v>
      </c>
      <c r="I16" s="49">
        <f t="shared" si="3"/>
        <v>0.0875</v>
      </c>
      <c r="J16" s="21">
        <f>'Info Gen.'!J22</f>
        <v>1350</v>
      </c>
      <c r="K16" s="49">
        <f t="shared" si="4"/>
        <v>0.08823529411764706</v>
      </c>
      <c r="L16" s="11"/>
    </row>
    <row r="17" spans="1:12" ht="12.75">
      <c r="A17" s="76" t="s">
        <v>50</v>
      </c>
      <c r="B17" s="24">
        <f>'Info Gen.'!B23</f>
        <v>32.900000000000006</v>
      </c>
      <c r="C17" s="49">
        <f t="shared" si="0"/>
        <v>0.007833333333333335</v>
      </c>
      <c r="D17" s="21">
        <f>'Info Gen.'!D23</f>
        <v>61.18000000000001</v>
      </c>
      <c r="E17" s="49">
        <f t="shared" si="1"/>
        <v>0.009269696969696971</v>
      </c>
      <c r="F17" s="21">
        <f>'Info Gen.'!F23</f>
        <v>81.2</v>
      </c>
      <c r="G17" s="49">
        <f t="shared" si="2"/>
        <v>0.009022222222222223</v>
      </c>
      <c r="H17" s="21">
        <f>'Info Gen.'!H23</f>
        <v>95.76</v>
      </c>
      <c r="I17" s="49">
        <f t="shared" si="3"/>
        <v>0.007980000000000001</v>
      </c>
      <c r="J17" s="21">
        <f>'Info Gen.'!J23</f>
        <v>112.14000000000001</v>
      </c>
      <c r="K17" s="49">
        <f t="shared" si="4"/>
        <v>0.007329411764705883</v>
      </c>
      <c r="L17" s="12"/>
    </row>
    <row r="18" spans="1:11" ht="12.75">
      <c r="A18" s="44"/>
      <c r="B18" s="23"/>
      <c r="C18" s="49"/>
      <c r="E18" s="49"/>
      <c r="G18" s="49"/>
      <c r="I18" s="49"/>
      <c r="K18" s="49"/>
    </row>
    <row r="19" spans="1:11" s="1" customFormat="1" ht="12.75">
      <c r="A19" s="75" t="s">
        <v>51</v>
      </c>
      <c r="B19" s="31">
        <f>B11-B13-B14-B15-B16-B17</f>
        <v>404.30000000000007</v>
      </c>
      <c r="C19" s="49">
        <f t="shared" si="0"/>
        <v>0.09626190476190478</v>
      </c>
      <c r="D19" s="13">
        <f>D11-D13-D14-D15-D16-D17</f>
        <v>451.4199999999999</v>
      </c>
      <c r="E19" s="49">
        <f t="shared" si="1"/>
        <v>0.06839696969696968</v>
      </c>
      <c r="F19" s="31">
        <f>F11-F13-F14-F15-F16-F17</f>
        <v>662.8</v>
      </c>
      <c r="G19" s="49">
        <f t="shared" si="2"/>
        <v>0.07364444444444444</v>
      </c>
      <c r="H19" s="31">
        <f>H11-H13-H14-H15-H16-H17</f>
        <v>1043.24</v>
      </c>
      <c r="I19" s="49">
        <f t="shared" si="3"/>
        <v>0.08693666666666666</v>
      </c>
      <c r="J19" s="31">
        <f>J11-J13-J14-J15-J16-J17</f>
        <v>1513.66</v>
      </c>
      <c r="K19" s="49">
        <f t="shared" si="4"/>
        <v>0.09893202614379086</v>
      </c>
    </row>
    <row r="20" spans="1:11" ht="12.75">
      <c r="A20" s="44"/>
      <c r="B20" s="23"/>
      <c r="C20" s="49"/>
      <c r="E20" s="49"/>
      <c r="G20" s="49"/>
      <c r="I20" s="49"/>
      <c r="K20" s="49"/>
    </row>
    <row r="21" spans="1:11" ht="12.75">
      <c r="A21" s="76" t="s">
        <v>52</v>
      </c>
      <c r="B21" s="21">
        <f>'Info Gen.'!B25*'S.P.'!B16-IF('S.P.'!B7&gt;0,'Info Gen.'!B27*'S.P.'!B7,0)</f>
        <v>120.95611709734494</v>
      </c>
      <c r="C21" s="49">
        <f t="shared" si="0"/>
        <v>0.028799075499367843</v>
      </c>
      <c r="D21" s="21">
        <f>'Info Gen.'!D25*'S.P.'!D16-IF('S.P.'!D7&gt;0,'Info Gen.'!D27*'S.P.'!D7,0)</f>
        <v>176.03537546702225</v>
      </c>
      <c r="E21" s="49">
        <f t="shared" si="1"/>
        <v>0.026672026585912462</v>
      </c>
      <c r="F21" s="21">
        <f>'Info Gen.'!F25*'S.P.'!F16-IF('S.P.'!F7&gt;0,'S.P.'!F7*'Info Gen.'!F27:G27,0)</f>
        <v>205.42802720312264</v>
      </c>
      <c r="G21" s="49">
        <f t="shared" si="2"/>
        <v>0.022825336355902514</v>
      </c>
      <c r="H21" s="21">
        <f>'Info Gen.'!H25*'S.P.'!H16-IF('S.P.'!H7&gt;0,'S.P.'!H7*'Info Gen.'!H27:I27,0)</f>
        <v>228.5501183280507</v>
      </c>
      <c r="I21" s="49">
        <f t="shared" si="3"/>
        <v>0.019045843194004226</v>
      </c>
      <c r="J21" s="21">
        <f>'Info Gen.'!J25*'S.P.'!J16-IF('S.P.'!J7&gt;0,'S.P.'!J7*'Info Gen.'!J27:K27,0)</f>
        <v>212.46179368474176</v>
      </c>
      <c r="K21" s="49">
        <f t="shared" si="4"/>
        <v>0.013886391744100769</v>
      </c>
    </row>
    <row r="22" spans="1:11" ht="12.75">
      <c r="A22" s="44"/>
      <c r="B22" s="25"/>
      <c r="C22" s="49"/>
      <c r="E22" s="49"/>
      <c r="G22" s="49"/>
      <c r="I22" s="49"/>
      <c r="K22" s="49"/>
    </row>
    <row r="23" spans="1:11" s="1" customFormat="1" ht="12.75">
      <c r="A23" s="75" t="s">
        <v>60</v>
      </c>
      <c r="B23" s="27">
        <f>B19-B21</f>
        <v>283.34388290265514</v>
      </c>
      <c r="C23" s="49">
        <f t="shared" si="0"/>
        <v>0.06746282926253694</v>
      </c>
      <c r="D23" s="13">
        <f aca="true" t="shared" si="5" ref="D23:J23">D19-D21</f>
        <v>275.3846245329777</v>
      </c>
      <c r="E23" s="49">
        <f t="shared" si="1"/>
        <v>0.041724943111057226</v>
      </c>
      <c r="F23" s="13">
        <f t="shared" si="5"/>
        <v>457.37197279687734</v>
      </c>
      <c r="G23" s="49">
        <f t="shared" si="2"/>
        <v>0.050819108088541926</v>
      </c>
      <c r="H23" s="13">
        <f t="shared" si="5"/>
        <v>814.6898816719493</v>
      </c>
      <c r="I23" s="49">
        <f t="shared" si="3"/>
        <v>0.06789082347266244</v>
      </c>
      <c r="J23" s="13">
        <f t="shared" si="5"/>
        <v>1301.1982063152584</v>
      </c>
      <c r="K23" s="49">
        <f t="shared" si="4"/>
        <v>0.0850456343996901</v>
      </c>
    </row>
    <row r="24" spans="1:11" ht="12.75">
      <c r="A24" s="44"/>
      <c r="B24" s="25"/>
      <c r="C24" s="49"/>
      <c r="E24" s="49"/>
      <c r="G24" s="49"/>
      <c r="I24" s="49"/>
      <c r="K24" s="49"/>
    </row>
    <row r="25" spans="1:11" ht="12.75">
      <c r="A25" s="76" t="s">
        <v>61</v>
      </c>
      <c r="B25" s="30">
        <f>IF(B23&gt;0,B23*'Info Gen.'!B6,0)</f>
        <v>93.5034813578762</v>
      </c>
      <c r="C25" s="49">
        <f t="shared" si="0"/>
        <v>0.02226273365663719</v>
      </c>
      <c r="D25" s="14">
        <f>IF(D23&gt;0,D23*'Info Gen.'!D6,0)</f>
        <v>90.87692609588264</v>
      </c>
      <c r="E25" s="49">
        <f t="shared" si="1"/>
        <v>0.013769231226648885</v>
      </c>
      <c r="F25" s="14">
        <f>IF(F23&gt;0,F23*'Info Gen.'!F6,0)</f>
        <v>150.93275102296954</v>
      </c>
      <c r="G25" s="49">
        <f t="shared" si="2"/>
        <v>0.01677030566921884</v>
      </c>
      <c r="H25" s="14">
        <f>IF(H23&gt;0,H23*'Info Gen.'!H6,0)</f>
        <v>268.84766095174325</v>
      </c>
      <c r="I25" s="49">
        <f t="shared" si="3"/>
        <v>0.022403971745978603</v>
      </c>
      <c r="J25" s="14">
        <f>IF(J23&gt;0,J23*'Info Gen.'!J6,0)</f>
        <v>429.3954080840353</v>
      </c>
      <c r="K25" s="49">
        <f t="shared" si="4"/>
        <v>0.028065059351897733</v>
      </c>
    </row>
    <row r="26" spans="1:11" ht="12.75">
      <c r="A26" s="44"/>
      <c r="B26" s="25"/>
      <c r="C26" s="49"/>
      <c r="E26" s="49"/>
      <c r="G26" s="49"/>
      <c r="I26" s="49"/>
      <c r="K26" s="49"/>
    </row>
    <row r="27" spans="1:11" s="1" customFormat="1" ht="12.75">
      <c r="A27" s="75" t="s">
        <v>62</v>
      </c>
      <c r="B27" s="27">
        <f>B23-B25</f>
        <v>189.84040154477896</v>
      </c>
      <c r="C27" s="49">
        <f t="shared" si="0"/>
        <v>0.04520009560589975</v>
      </c>
      <c r="D27" s="68">
        <f aca="true" t="shared" si="6" ref="D27:J27">D23-D25</f>
        <v>184.50769843709503</v>
      </c>
      <c r="E27" s="49">
        <f t="shared" si="1"/>
        <v>0.02795571188440834</v>
      </c>
      <c r="F27" s="68">
        <f t="shared" si="6"/>
        <v>306.4392217739078</v>
      </c>
      <c r="G27" s="49">
        <f t="shared" si="2"/>
        <v>0.034048802419323086</v>
      </c>
      <c r="H27" s="68">
        <f t="shared" si="6"/>
        <v>545.842220720206</v>
      </c>
      <c r="I27" s="49">
        <f t="shared" si="3"/>
        <v>0.04548685172668383</v>
      </c>
      <c r="J27" s="68">
        <f t="shared" si="6"/>
        <v>871.802798231223</v>
      </c>
      <c r="K27" s="49">
        <f t="shared" si="4"/>
        <v>0.05698057504779236</v>
      </c>
    </row>
    <row r="28" spans="1:11" ht="12.75">
      <c r="A28" s="44"/>
      <c r="B28" s="25"/>
      <c r="C28" s="49"/>
      <c r="D28" s="69"/>
      <c r="E28" s="49"/>
      <c r="F28" s="69"/>
      <c r="G28" s="49"/>
      <c r="H28" s="69"/>
      <c r="I28" s="49"/>
      <c r="J28" s="69"/>
      <c r="K28" s="49"/>
    </row>
    <row r="29" spans="1:11" ht="12.75">
      <c r="A29" s="65" t="s">
        <v>72</v>
      </c>
      <c r="B29" s="67">
        <v>0</v>
      </c>
      <c r="C29" s="70">
        <f t="shared" si="0"/>
        <v>0</v>
      </c>
      <c r="D29" s="66">
        <v>0</v>
      </c>
      <c r="E29" s="70">
        <f t="shared" si="1"/>
        <v>0</v>
      </c>
      <c r="F29" s="66">
        <v>0</v>
      </c>
      <c r="G29" s="70">
        <f t="shared" si="2"/>
        <v>0</v>
      </c>
      <c r="H29" s="66">
        <v>0</v>
      </c>
      <c r="I29" s="70">
        <f t="shared" si="3"/>
        <v>0</v>
      </c>
      <c r="J29" s="66">
        <v>0</v>
      </c>
      <c r="K29" s="70">
        <f t="shared" si="4"/>
        <v>0</v>
      </c>
    </row>
  </sheetData>
  <sheetProtection password="C172" sheet="1" objects="1" scenarios="1"/>
  <mergeCells count="8">
    <mergeCell ref="H1:I2"/>
    <mergeCell ref="J1:K2"/>
    <mergeCell ref="D1:E2"/>
    <mergeCell ref="F1:G2"/>
    <mergeCell ref="B3:C3"/>
    <mergeCell ref="B4:C4"/>
    <mergeCell ref="A1:A3"/>
    <mergeCell ref="B1:C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26" sqref="A26"/>
    </sheetView>
  </sheetViews>
  <sheetFormatPr defaultColWidth="9.140625" defaultRowHeight="12.75"/>
  <cols>
    <col min="1" max="1" width="26.00390625" style="0" bestFit="1" customWidth="1"/>
    <col min="3" max="3" width="8.00390625" style="0" bestFit="1" customWidth="1"/>
  </cols>
  <sheetData>
    <row r="1" spans="1:11" ht="12.75">
      <c r="A1" s="199" t="s">
        <v>54</v>
      </c>
      <c r="B1" s="199">
        <v>2003</v>
      </c>
      <c r="C1" s="199"/>
      <c r="D1" s="199">
        <v>2004</v>
      </c>
      <c r="E1" s="199"/>
      <c r="F1" s="199">
        <v>2005</v>
      </c>
      <c r="G1" s="199"/>
      <c r="H1" s="199">
        <v>2006</v>
      </c>
      <c r="I1" s="199"/>
      <c r="J1" s="200">
        <v>2007</v>
      </c>
      <c r="K1" s="201"/>
    </row>
    <row r="2" spans="1:11" ht="12.75">
      <c r="A2" s="199"/>
      <c r="B2" s="199"/>
      <c r="C2" s="199"/>
      <c r="D2" s="199"/>
      <c r="E2" s="199"/>
      <c r="F2" s="199"/>
      <c r="G2" s="199"/>
      <c r="H2" s="199"/>
      <c r="I2" s="199"/>
      <c r="J2" s="202"/>
      <c r="K2" s="203"/>
    </row>
    <row r="3" spans="1:11" ht="12.75">
      <c r="A3" s="199"/>
      <c r="B3" s="28" t="s">
        <v>35</v>
      </c>
      <c r="C3" s="18" t="s">
        <v>39</v>
      </c>
      <c r="D3" s="28" t="s">
        <v>35</v>
      </c>
      <c r="E3" s="18" t="s">
        <v>39</v>
      </c>
      <c r="F3" s="28" t="s">
        <v>35</v>
      </c>
      <c r="G3" s="18" t="s">
        <v>39</v>
      </c>
      <c r="H3" s="28" t="s">
        <v>35</v>
      </c>
      <c r="I3" s="18" t="s">
        <v>39</v>
      </c>
      <c r="J3" s="28" t="s">
        <v>35</v>
      </c>
      <c r="K3" s="18" t="s">
        <v>39</v>
      </c>
    </row>
    <row r="4" spans="1:11" ht="12.75">
      <c r="A4" s="73"/>
      <c r="B4" s="72"/>
      <c r="C4" s="29"/>
      <c r="D4" s="73"/>
      <c r="E4" s="15"/>
      <c r="F4" s="73"/>
      <c r="G4" s="15"/>
      <c r="H4" s="73"/>
      <c r="I4" s="15"/>
      <c r="J4" s="73"/>
      <c r="K4" s="15"/>
    </row>
    <row r="5" spans="1:11" ht="12.75">
      <c r="A5" s="75" t="s">
        <v>55</v>
      </c>
      <c r="B5" s="35"/>
      <c r="C5" s="22"/>
      <c r="D5" s="35"/>
      <c r="E5" s="22"/>
      <c r="F5" s="35"/>
      <c r="G5" s="22"/>
      <c r="H5" s="35"/>
      <c r="I5" s="22"/>
      <c r="J5" s="35"/>
      <c r="K5" s="22"/>
    </row>
    <row r="6" spans="1:11" ht="12.75">
      <c r="A6" s="75"/>
      <c r="B6" s="42"/>
      <c r="C6" s="22"/>
      <c r="D6" s="74"/>
      <c r="E6" s="17"/>
      <c r="F6" s="74"/>
      <c r="G6" s="17"/>
      <c r="H6" s="74"/>
      <c r="I6" s="17"/>
      <c r="J6" s="74"/>
      <c r="K6" s="17"/>
    </row>
    <row r="7" spans="1:11" ht="12.75">
      <c r="A7" s="76" t="s">
        <v>89</v>
      </c>
      <c r="B7" s="35">
        <f>IF(FLUSSI!B16&gt;0,FLUSSI!B16,0)</f>
        <v>0</v>
      </c>
      <c r="C7" s="71">
        <f>B7/$B$12</f>
        <v>0</v>
      </c>
      <c r="D7" s="35">
        <f>IF(FLUSSI!D16&gt;0,FLUSSI!D16,0)</f>
        <v>0</v>
      </c>
      <c r="E7" s="49">
        <f>D7/$D$12</f>
        <v>0</v>
      </c>
      <c r="F7" s="35">
        <f>IF(FLUSSI!F16&gt;0,FLUSSI!F16,0)</f>
        <v>0</v>
      </c>
      <c r="G7" s="49">
        <f>F7/$F$12</f>
        <v>0</v>
      </c>
      <c r="H7" s="35">
        <f>IF(FLUSSI!H16&gt;0,FLUSSI!H16,0)</f>
        <v>0</v>
      </c>
      <c r="I7" s="49">
        <f>H7/$H$12</f>
        <v>0</v>
      </c>
      <c r="J7" s="35">
        <f>IF(FLUSSI!J16&gt;0,FLUSSI!J16,0)</f>
        <v>0</v>
      </c>
      <c r="K7" s="55">
        <f>J7/$J$12</f>
        <v>0</v>
      </c>
    </row>
    <row r="8" spans="1:11" ht="12.75">
      <c r="A8" s="76" t="s">
        <v>90</v>
      </c>
      <c r="B8" s="21">
        <f>'Info Gen.'!B17*'Info Gen.'!B10/365</f>
        <v>1380.8219178082193</v>
      </c>
      <c r="C8" s="48">
        <f>B8/$B$12</f>
        <v>0.5499181669394435</v>
      </c>
      <c r="D8" s="35">
        <f>'Info Gen.'!D17*'Info Gen.'!D10/365</f>
        <v>2169.8630136986303</v>
      </c>
      <c r="E8" s="55">
        <f>D8/$D$12</f>
        <v>0.5700404858299595</v>
      </c>
      <c r="F8" s="35">
        <f>'Info Gen.'!F17*'Info Gen.'!F10/365</f>
        <v>2958.904109589041</v>
      </c>
      <c r="G8" s="55">
        <f>F8/$F$12</f>
        <v>0.6066989677691174</v>
      </c>
      <c r="H8" s="35">
        <f>'Info Gen.'!H17*'Info Gen.'!H10/365</f>
        <v>3945.205479452055</v>
      </c>
      <c r="I8" s="55">
        <f>H8/$H$12</f>
        <v>0.6386163312822218</v>
      </c>
      <c r="J8" s="35">
        <f>'Info Gen.'!J17*'Info Gen.'!J10/365</f>
        <v>5030.13698630137</v>
      </c>
      <c r="K8" s="55">
        <f>J8/$J$12</f>
        <v>0.6896746020566277</v>
      </c>
    </row>
    <row r="9" spans="1:11" ht="12.75">
      <c r="A9" s="76" t="s">
        <v>98</v>
      </c>
      <c r="B9" s="21">
        <f>'Info Gen.'!B19*'Info Gen.'!B11/365</f>
        <v>230.13698630136986</v>
      </c>
      <c r="C9" s="48">
        <f>B9/$B$12</f>
        <v>0.09165302782324058</v>
      </c>
      <c r="D9" s="35">
        <f>'Info Gen.'!D19*'Info Gen.'!D11/365</f>
        <v>361.64383561643837</v>
      </c>
      <c r="E9" s="55">
        <f>D9/$D$12</f>
        <v>0.09500674763832657</v>
      </c>
      <c r="F9" s="35">
        <f>'Info Gen.'!F19*'Info Gen.'!F11/365</f>
        <v>493.1506849315069</v>
      </c>
      <c r="G9" s="55">
        <f>F9/$F$12</f>
        <v>0.10111649462818623</v>
      </c>
      <c r="H9" s="35">
        <f>'Info Gen.'!H19*'Info Gen.'!H11/365</f>
        <v>657.5342465753424</v>
      </c>
      <c r="I9" s="55">
        <f>H9/$H$12</f>
        <v>0.10643605521370363</v>
      </c>
      <c r="J9" s="35">
        <f>'Info Gen.'!J19*'Info Gen.'!J11/365</f>
        <v>838.3561643835617</v>
      </c>
      <c r="K9" s="55">
        <f>J9/$J$12</f>
        <v>0.11494576700943795</v>
      </c>
    </row>
    <row r="10" spans="1:11" ht="12.75">
      <c r="A10" s="76" t="s">
        <v>91</v>
      </c>
      <c r="B10" s="21">
        <f>'Info Gen.'!B21-'Info Gen.'!B22</f>
        <v>900</v>
      </c>
      <c r="C10" s="48">
        <f>B10/$B$12</f>
        <v>0.35842880523731585</v>
      </c>
      <c r="D10" s="35">
        <f>B10+'Info Gen.'!D21-'Info Gen.'!D22</f>
        <v>1275</v>
      </c>
      <c r="E10" s="55">
        <f>D10/$D$12</f>
        <v>0.33495276653171385</v>
      </c>
      <c r="F10" s="35">
        <f>D10+'Info Gen.'!F21-'Info Gen.'!F22</f>
        <v>1425</v>
      </c>
      <c r="G10" s="55">
        <f>F10/$F$12</f>
        <v>0.2921845376026964</v>
      </c>
      <c r="H10" s="35">
        <f>F10+'Info Gen.'!H21-'Info Gen.'!H22</f>
        <v>1575</v>
      </c>
      <c r="I10" s="55">
        <f>H10/$H$12</f>
        <v>0.2549476135040745</v>
      </c>
      <c r="J10" s="35">
        <f>H10+'Info Gen.'!J21-'Info Gen.'!J22</f>
        <v>1425</v>
      </c>
      <c r="K10" s="55">
        <f>J10/$J$12</f>
        <v>0.19537963093393435</v>
      </c>
    </row>
    <row r="11" spans="1:11" ht="12.75">
      <c r="A11" s="76"/>
      <c r="B11" s="35"/>
      <c r="C11" s="49"/>
      <c r="D11" s="35"/>
      <c r="E11" s="55"/>
      <c r="F11" s="35"/>
      <c r="G11" s="55"/>
      <c r="H11" s="35"/>
      <c r="I11" s="55"/>
      <c r="J11" s="35"/>
      <c r="K11" s="55"/>
    </row>
    <row r="12" spans="1:11" ht="12.75">
      <c r="A12" s="77" t="s">
        <v>56</v>
      </c>
      <c r="B12" s="58">
        <f>SUM(B7:B11)</f>
        <v>2510.958904109589</v>
      </c>
      <c r="C12" s="59"/>
      <c r="D12" s="58">
        <f>SUM(D7:D11)</f>
        <v>3806.506849315069</v>
      </c>
      <c r="E12" s="60"/>
      <c r="F12" s="58">
        <f>SUM(F7:F11)</f>
        <v>4877.054794520548</v>
      </c>
      <c r="G12" s="60"/>
      <c r="H12" s="58">
        <f>SUM(H7:H11)</f>
        <v>6177.739726027397</v>
      </c>
      <c r="I12" s="60"/>
      <c r="J12" s="58">
        <f>SUM(J7:J11)</f>
        <v>7293.493150684932</v>
      </c>
      <c r="K12" s="60"/>
    </row>
    <row r="13" spans="1:11" ht="12.75">
      <c r="A13" s="76"/>
      <c r="B13" s="35"/>
      <c r="C13" s="49"/>
      <c r="D13" s="35"/>
      <c r="E13" s="55"/>
      <c r="F13" s="35"/>
      <c r="G13" s="55"/>
      <c r="H13" s="35"/>
      <c r="I13" s="55"/>
      <c r="J13" s="35"/>
      <c r="K13" s="55"/>
    </row>
    <row r="14" spans="1:11" ht="12.75">
      <c r="A14" s="77" t="s">
        <v>57</v>
      </c>
      <c r="B14" s="37"/>
      <c r="C14" s="49"/>
      <c r="D14" s="35"/>
      <c r="E14" s="55"/>
      <c r="F14" s="35"/>
      <c r="G14" s="55"/>
      <c r="H14" s="35"/>
      <c r="I14" s="55"/>
      <c r="J14" s="35"/>
      <c r="K14" s="55"/>
    </row>
    <row r="15" spans="1:11" ht="12.75">
      <c r="A15" s="76"/>
      <c r="B15" s="42"/>
      <c r="C15" s="49"/>
      <c r="D15" s="16"/>
      <c r="E15" s="56"/>
      <c r="F15" s="44"/>
      <c r="G15" s="56"/>
      <c r="H15" s="44"/>
      <c r="I15" s="57"/>
      <c r="J15" s="44"/>
      <c r="K15" s="56"/>
    </row>
    <row r="16" spans="1:11" ht="12.75">
      <c r="A16" s="78" t="s">
        <v>92</v>
      </c>
      <c r="B16" s="32">
        <f>IF(FLUSSI!B16&lt;0,-FLUSSI!B16,0)</f>
        <v>1727.9445299620704</v>
      </c>
      <c r="C16" s="50">
        <f>B16/$B$24</f>
        <v>0.6881612148785113</v>
      </c>
      <c r="D16" s="36">
        <f>IF(FLUSSI!D16&lt;0,-FLUSSI!D16,0)</f>
        <v>2514.7910781003175</v>
      </c>
      <c r="E16" s="53">
        <f>D16/$D$24</f>
        <v>0.6606558657717434</v>
      </c>
      <c r="F16" s="36">
        <f>IF(FLUSSI!F16&lt;0,-FLUSSI!F16,0)</f>
        <v>2934.686102901752</v>
      </c>
      <c r="G16" s="53">
        <f>F16/$F$24</f>
        <v>0.6017332645511633</v>
      </c>
      <c r="H16" s="36">
        <f>IF(FLUSSI!H16&lt;0,-FLUSSI!H16,0)</f>
        <v>3265.001690400724</v>
      </c>
      <c r="I16" s="53">
        <f>H16/$H$24</f>
        <v>0.5285107232091644</v>
      </c>
      <c r="J16" s="36">
        <f>IF(FLUSSI!J16&lt;0,-FLUSSI!J16,0)</f>
        <v>3035.1684812105964</v>
      </c>
      <c r="K16" s="53">
        <f>J16/$J$24</f>
        <v>0.4161474369692887</v>
      </c>
    </row>
    <row r="17" spans="1:11" ht="12.75">
      <c r="A17" s="76" t="s">
        <v>93</v>
      </c>
      <c r="B17" s="24">
        <f>'Info Gen.'!B18*'Info Gen.'!B11/365</f>
        <v>460.2739726027397</v>
      </c>
      <c r="C17" s="50">
        <f aca="true" t="shared" si="0" ref="C17:C22">B17/$B$24</f>
        <v>0.18330605564648117</v>
      </c>
      <c r="D17" s="37">
        <f>'Info Gen.'!D18*'Info Gen.'!D11/365</f>
        <v>723.2876712328767</v>
      </c>
      <c r="E17" s="53">
        <f aca="true" t="shared" si="1" ref="E17:E22">D17/$D$24</f>
        <v>0.1900134952766532</v>
      </c>
      <c r="F17" s="37">
        <f>'Info Gen.'!F18*'Info Gen.'!F11/365</f>
        <v>986.3013698630137</v>
      </c>
      <c r="G17" s="53">
        <f aca="true" t="shared" si="2" ref="G17:G22">F17/$F$24</f>
        <v>0.20223298925637248</v>
      </c>
      <c r="H17" s="37">
        <f>'Info Gen.'!H18*'Info Gen.'!H11/365</f>
        <v>1315.0684931506848</v>
      </c>
      <c r="I17" s="53">
        <f>H17/$H$24</f>
        <v>0.21287211042740734</v>
      </c>
      <c r="J17" s="37">
        <f>'Info Gen.'!J18*'Info Gen.'!J11/365</f>
        <v>1676.7123287671234</v>
      </c>
      <c r="K17" s="53">
        <f aca="true" t="shared" si="3" ref="K17:K22">J17/$J$24</f>
        <v>0.2298915340188759</v>
      </c>
    </row>
    <row r="18" spans="1:11" ht="12.75">
      <c r="A18" s="76" t="s">
        <v>94</v>
      </c>
      <c r="B18" s="21">
        <f>'Info Gen.'!B23</f>
        <v>32.900000000000006</v>
      </c>
      <c r="C18" s="53">
        <f t="shared" si="0"/>
        <v>0.013102564102564104</v>
      </c>
      <c r="D18" s="38">
        <f>B18+'Info Gen.'!D23</f>
        <v>94.08000000000001</v>
      </c>
      <c r="E18" s="53">
        <f t="shared" si="1"/>
        <v>0.024715573549257765</v>
      </c>
      <c r="F18" s="45">
        <f>D18+'Info Gen.'!F23</f>
        <v>175.28000000000003</v>
      </c>
      <c r="G18" s="53">
        <f t="shared" si="2"/>
        <v>0.03593972333403554</v>
      </c>
      <c r="H18" s="45">
        <f>F18+'Info Gen.'!H23</f>
        <v>271.04</v>
      </c>
      <c r="I18" s="53">
        <f>H18/$H$24</f>
        <v>0.04387365153279008</v>
      </c>
      <c r="J18" s="45">
        <f>H18+'Info Gen.'!J23</f>
        <v>383.18000000000006</v>
      </c>
      <c r="K18" s="53">
        <f t="shared" si="3"/>
        <v>0.05253723998685261</v>
      </c>
    </row>
    <row r="19" spans="1:11" ht="12.75">
      <c r="A19" s="76"/>
      <c r="B19" s="25"/>
      <c r="C19" s="53"/>
      <c r="D19" s="16"/>
      <c r="E19" s="53"/>
      <c r="F19" s="44"/>
      <c r="G19" s="53"/>
      <c r="H19" s="44"/>
      <c r="I19" s="53"/>
      <c r="J19" s="44"/>
      <c r="K19" s="53"/>
    </row>
    <row r="20" spans="1:11" ht="12.75">
      <c r="A20" s="78" t="s">
        <v>95</v>
      </c>
      <c r="B20" s="33">
        <f>'Info Gen.'!$B$20</f>
        <v>100</v>
      </c>
      <c r="C20" s="53">
        <f t="shared" si="0"/>
        <v>0.03982542280414621</v>
      </c>
      <c r="D20" s="51">
        <f>B20+'Info Gen.'!D20</f>
        <v>100</v>
      </c>
      <c r="E20" s="53">
        <f t="shared" si="1"/>
        <v>0.026270805218173644</v>
      </c>
      <c r="F20" s="39">
        <f>D20+'Info Gen.'!F20</f>
        <v>100</v>
      </c>
      <c r="G20" s="53">
        <f t="shared" si="2"/>
        <v>0.02050417807738221</v>
      </c>
      <c r="H20" s="51">
        <f>F20+'Info Gen.'!H20</f>
        <v>100</v>
      </c>
      <c r="I20" s="53">
        <f>H20/$H$24</f>
        <v>0.016187150063750766</v>
      </c>
      <c r="J20" s="51">
        <f>H20+'Info Gen.'!J20</f>
        <v>100</v>
      </c>
      <c r="K20" s="53">
        <f t="shared" si="3"/>
        <v>0.013710851293609428</v>
      </c>
    </row>
    <row r="21" spans="1:11" ht="12.75">
      <c r="A21" s="76" t="s">
        <v>96</v>
      </c>
      <c r="B21" s="25">
        <v>0</v>
      </c>
      <c r="C21" s="53">
        <f t="shared" si="0"/>
        <v>0</v>
      </c>
      <c r="D21" s="40">
        <f>B21+'C.E.'!B27-'C.E.'!B29</f>
        <v>189.84040154477896</v>
      </c>
      <c r="E21" s="53">
        <f t="shared" si="1"/>
        <v>0.049872602115227586</v>
      </c>
      <c r="F21" s="46">
        <f>D21+'C.E.'!D27-'C.E.'!D29</f>
        <v>374.348099981874</v>
      </c>
      <c r="G21" s="53">
        <f t="shared" si="2"/>
        <v>0.07675700104958025</v>
      </c>
      <c r="H21" s="46">
        <f>F21+'C.E.'!F27-'C.E.'!F29</f>
        <v>680.7873217557817</v>
      </c>
      <c r="I21" s="53">
        <f>H21/$H$24</f>
        <v>0.11020006538759815</v>
      </c>
      <c r="J21" s="46">
        <f>H21+'C.E.'!H27-'C.E.'!H29</f>
        <v>1226.6295424759878</v>
      </c>
      <c r="K21" s="53">
        <f t="shared" si="3"/>
        <v>0.16818135249236438</v>
      </c>
    </row>
    <row r="22" spans="1:11" ht="12.75">
      <c r="A22" s="76" t="s">
        <v>97</v>
      </c>
      <c r="B22" s="34">
        <f>'C.E.'!B27</f>
        <v>189.84040154477896</v>
      </c>
      <c r="C22" s="53">
        <f t="shared" si="0"/>
        <v>0.07560474256829712</v>
      </c>
      <c r="D22" s="40">
        <f>'C.E.'!D27</f>
        <v>184.50769843709503</v>
      </c>
      <c r="E22" s="53">
        <f t="shared" si="1"/>
        <v>0.04847165806894445</v>
      </c>
      <c r="F22" s="46">
        <f>'C.E.'!F27</f>
        <v>306.4392217739078</v>
      </c>
      <c r="G22" s="53">
        <f t="shared" si="2"/>
        <v>0.06283284373146625</v>
      </c>
      <c r="H22" s="46">
        <f>'C.E.'!H27</f>
        <v>545.842220720206</v>
      </c>
      <c r="I22" s="57">
        <f>'C.E.'!I27</f>
        <v>0.04548685172668383</v>
      </c>
      <c r="J22" s="46">
        <f>'C.E.'!J27</f>
        <v>871.802798231223</v>
      </c>
      <c r="K22" s="53">
        <f t="shared" si="3"/>
        <v>0.11953158523900884</v>
      </c>
    </row>
    <row r="23" spans="1:11" ht="12.75">
      <c r="A23" s="44"/>
      <c r="B23" s="25"/>
      <c r="C23" s="53"/>
      <c r="D23" s="16"/>
      <c r="E23" s="43"/>
      <c r="F23" s="44"/>
      <c r="G23" s="43"/>
      <c r="H23" s="44"/>
      <c r="I23" s="47"/>
      <c r="J23" s="44"/>
      <c r="K23" s="43"/>
    </row>
    <row r="24" spans="1:11" ht="12.75">
      <c r="A24" s="75" t="s">
        <v>59</v>
      </c>
      <c r="B24" s="27">
        <f>SUM(B16:B23)</f>
        <v>2510.958904109589</v>
      </c>
      <c r="C24" s="54"/>
      <c r="D24" s="52">
        <f aca="true" t="shared" si="4" ref="D24:J24">SUM(D16:D23)</f>
        <v>3806.506849315068</v>
      </c>
      <c r="E24" s="41"/>
      <c r="F24" s="41">
        <f t="shared" si="4"/>
        <v>4877.054794520547</v>
      </c>
      <c r="G24" s="41"/>
      <c r="H24" s="41">
        <f t="shared" si="4"/>
        <v>6177.739726027396</v>
      </c>
      <c r="I24" s="41"/>
      <c r="J24" s="41">
        <f t="shared" si="4"/>
        <v>7293.493150684932</v>
      </c>
      <c r="K24" s="41"/>
    </row>
    <row r="25" spans="1:11" ht="12.75">
      <c r="A25" s="44"/>
      <c r="B25" s="61"/>
      <c r="C25" s="26"/>
      <c r="D25" s="16"/>
      <c r="E25" s="44"/>
      <c r="F25" s="44"/>
      <c r="G25" s="44"/>
      <c r="H25" s="44"/>
      <c r="I25" s="44"/>
      <c r="J25" s="44"/>
      <c r="K25" s="44"/>
    </row>
    <row r="26" spans="1:11" ht="12.75">
      <c r="A26" s="65"/>
      <c r="B26" s="63"/>
      <c r="C26" s="64"/>
      <c r="D26" s="62"/>
      <c r="E26" s="65"/>
      <c r="F26" s="65"/>
      <c r="G26" s="65"/>
      <c r="H26" s="65"/>
      <c r="I26" s="65"/>
      <c r="J26" s="65"/>
      <c r="K26" s="65"/>
    </row>
    <row r="29" spans="1:5" ht="12.75">
      <c r="A29" s="118"/>
      <c r="B29" s="118" t="s">
        <v>102</v>
      </c>
      <c r="C29" s="119">
        <f>+'C.E.'!D27/290</f>
        <v>0.6362334428865346</v>
      </c>
      <c r="D29" s="118"/>
      <c r="E29" s="118"/>
    </row>
    <row r="30" spans="1:5" ht="12.75">
      <c r="A30" s="118"/>
      <c r="B30" s="118" t="s">
        <v>116</v>
      </c>
      <c r="C30" s="118">
        <f>+'C.E.'!D19/('S.P.'!B12-'S.P.'!B17-'S.P.'!B18)</f>
        <v>0.22372057247096533</v>
      </c>
      <c r="D30" s="118"/>
      <c r="E30" s="118"/>
    </row>
    <row r="31" spans="1:5" ht="12.75">
      <c r="A31" s="118"/>
      <c r="B31" s="118" t="s">
        <v>120</v>
      </c>
      <c r="C31" s="118">
        <f>+'C.E.'!D21/'S.P.'!B16</f>
        <v>0.10187559404518984</v>
      </c>
      <c r="D31" s="118"/>
      <c r="E31" s="118"/>
    </row>
    <row r="32" spans="1:5" ht="12.75">
      <c r="A32" s="118"/>
      <c r="B32" s="118" t="s">
        <v>121</v>
      </c>
      <c r="C32" s="118">
        <f>+B16/290</f>
        <v>5.958429413662312</v>
      </c>
      <c r="D32" s="118"/>
      <c r="E32" s="118"/>
    </row>
    <row r="33" spans="1:5" ht="12.75">
      <c r="A33" s="118"/>
      <c r="B33" s="118" t="s">
        <v>122</v>
      </c>
      <c r="C33" s="118">
        <f>+'C.E.'!D25/'C.E.'!D23</f>
        <v>0.33</v>
      </c>
      <c r="D33" s="118"/>
      <c r="E33" s="118"/>
    </row>
    <row r="34" spans="1:5" ht="12.75">
      <c r="A34" s="118"/>
      <c r="B34" s="118"/>
      <c r="C34" s="118"/>
      <c r="D34" s="118"/>
      <c r="E34" s="118"/>
    </row>
    <row r="35" spans="1:5" ht="12.75">
      <c r="A35" s="118"/>
      <c r="B35" s="118"/>
      <c r="C35" s="119">
        <f>(C30+((C30-C31)*C32))*(1-C33)</f>
        <v>0.6363159348062044</v>
      </c>
      <c r="D35" s="118"/>
      <c r="E35" s="118"/>
    </row>
    <row r="36" spans="1:5" ht="12.75">
      <c r="A36" s="118"/>
      <c r="B36" s="118"/>
      <c r="C36" s="118"/>
      <c r="D36" s="118"/>
      <c r="E36" s="118"/>
    </row>
    <row r="37" spans="1:5" ht="12.75">
      <c r="A37" s="118"/>
      <c r="B37" s="118"/>
      <c r="C37" s="118"/>
      <c r="D37" s="118"/>
      <c r="E37" s="118"/>
    </row>
    <row r="38" spans="1:5" ht="12.75">
      <c r="A38" s="118"/>
      <c r="B38" s="118"/>
      <c r="C38" s="118"/>
      <c r="D38" s="118"/>
      <c r="E38" s="118"/>
    </row>
    <row r="39" spans="1:5" ht="12.75">
      <c r="A39" s="118"/>
      <c r="B39" s="118"/>
      <c r="C39" s="118"/>
      <c r="D39" s="118"/>
      <c r="E39" s="118"/>
    </row>
    <row r="40" spans="1:5" ht="12.75">
      <c r="A40" s="118"/>
      <c r="B40" s="118"/>
      <c r="C40" s="118"/>
      <c r="D40" s="118"/>
      <c r="E40" s="118"/>
    </row>
  </sheetData>
  <sheetProtection/>
  <mergeCells count="6">
    <mergeCell ref="H1:I2"/>
    <mergeCell ref="J1:K2"/>
    <mergeCell ref="A1:A3"/>
    <mergeCell ref="B1:C2"/>
    <mergeCell ref="D1:E2"/>
    <mergeCell ref="F1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4">
      <selection activeCell="B22" sqref="B22"/>
    </sheetView>
  </sheetViews>
  <sheetFormatPr defaultColWidth="9.140625" defaultRowHeight="12.75"/>
  <cols>
    <col min="1" max="1" width="43.7109375" style="79" customWidth="1"/>
    <col min="2" max="2" width="14.28125" style="79" customWidth="1"/>
    <col min="3" max="3" width="14.57421875" style="79" hidden="1" customWidth="1"/>
    <col min="4" max="4" width="17.140625" style="79" customWidth="1"/>
    <col min="5" max="5" width="3.57421875" style="79" hidden="1" customWidth="1"/>
    <col min="6" max="6" width="20.00390625" style="79" customWidth="1"/>
    <col min="7" max="7" width="0.5625" style="79" hidden="1" customWidth="1"/>
    <col min="8" max="8" width="18.00390625" style="79" customWidth="1"/>
    <col min="9" max="9" width="3.00390625" style="79" hidden="1" customWidth="1"/>
    <col min="10" max="10" width="17.28125" style="79" customWidth="1"/>
    <col min="11" max="16384" width="9.140625" style="79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2.75">
      <c r="A2" s="80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0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2" t="s">
        <v>63</v>
      </c>
      <c r="B4" s="83">
        <v>2003</v>
      </c>
      <c r="C4" s="83"/>
      <c r="D4" s="83">
        <v>2004</v>
      </c>
      <c r="E4" s="83"/>
      <c r="F4" s="83">
        <v>2005</v>
      </c>
      <c r="G4" s="83"/>
      <c r="H4" s="83">
        <v>2006</v>
      </c>
      <c r="I4" s="83"/>
      <c r="J4" s="83">
        <v>2007</v>
      </c>
    </row>
    <row r="5" spans="1:10" ht="12.75">
      <c r="A5" s="84"/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86" t="s">
        <v>64</v>
      </c>
      <c r="B6" s="87">
        <v>0</v>
      </c>
      <c r="C6" s="87"/>
      <c r="D6" s="88">
        <f>B16</f>
        <v>-1727.9445299620704</v>
      </c>
      <c r="E6" s="88" t="e">
        <f aca="true" t="shared" si="0" ref="E6:J6">C16</f>
        <v>#REF!</v>
      </c>
      <c r="F6" s="88">
        <f t="shared" si="0"/>
        <v>-2514.7910781003175</v>
      </c>
      <c r="G6" s="88" t="e">
        <f t="shared" si="0"/>
        <v>#REF!</v>
      </c>
      <c r="H6" s="88">
        <f t="shared" si="0"/>
        <v>-2934.686102901752</v>
      </c>
      <c r="I6" s="88" t="e">
        <f t="shared" si="0"/>
        <v>#REF!</v>
      </c>
      <c r="J6" s="88">
        <f t="shared" si="0"/>
        <v>-3265.001690400724</v>
      </c>
    </row>
    <row r="7" spans="1:10" ht="12.75">
      <c r="A7" s="84"/>
      <c r="B7" s="89"/>
      <c r="C7" s="89"/>
      <c r="D7" s="89"/>
      <c r="E7" s="89"/>
      <c r="F7" s="89"/>
      <c r="G7" s="89"/>
      <c r="H7" s="89"/>
      <c r="I7" s="89"/>
      <c r="J7" s="89"/>
    </row>
    <row r="8" spans="1:10" ht="12.75">
      <c r="A8" s="84" t="s">
        <v>58</v>
      </c>
      <c r="B8" s="89">
        <f>'C.E.'!B27</f>
        <v>189.84040154477896</v>
      </c>
      <c r="C8" s="89">
        <f>'C.E.'!C27</f>
        <v>0.04520009560589975</v>
      </c>
      <c r="D8" s="89">
        <f>'C.E.'!D27</f>
        <v>184.50769843709503</v>
      </c>
      <c r="E8" s="89">
        <f>'C.E.'!E27</f>
        <v>0.02795571188440834</v>
      </c>
      <c r="F8" s="89">
        <f>'C.E.'!F27</f>
        <v>306.4392217739078</v>
      </c>
      <c r="G8" s="89">
        <f>'C.E.'!G27</f>
        <v>0.034048802419323086</v>
      </c>
      <c r="H8" s="89">
        <f>'C.E.'!H27</f>
        <v>545.842220720206</v>
      </c>
      <c r="I8" s="89">
        <f>'C.E.'!I27</f>
        <v>0.04548685172668383</v>
      </c>
      <c r="J8" s="89">
        <f>'C.E.'!J27</f>
        <v>871.802798231223</v>
      </c>
    </row>
    <row r="9" spans="1:10" ht="12.75">
      <c r="A9" s="84" t="s">
        <v>65</v>
      </c>
      <c r="B9" s="89">
        <f>'Info Gen.'!B22</f>
        <v>300</v>
      </c>
      <c r="C9" s="89">
        <f>'Info Gen.'!C22</f>
        <v>0</v>
      </c>
      <c r="D9" s="89">
        <f>'Info Gen.'!D22</f>
        <v>525</v>
      </c>
      <c r="E9" s="89">
        <f>'Info Gen.'!E22</f>
        <v>0</v>
      </c>
      <c r="F9" s="89">
        <f>'Info Gen.'!F22</f>
        <v>750</v>
      </c>
      <c r="G9" s="89">
        <f>'Info Gen.'!G22</f>
        <v>0</v>
      </c>
      <c r="H9" s="89">
        <f>'Info Gen.'!H22</f>
        <v>1050</v>
      </c>
      <c r="I9" s="89">
        <f>'Info Gen.'!I22</f>
        <v>0</v>
      </c>
      <c r="J9" s="89">
        <f>'Info Gen.'!J22</f>
        <v>1350</v>
      </c>
    </row>
    <row r="10" spans="1:10" ht="12.75">
      <c r="A10" s="84" t="s">
        <v>66</v>
      </c>
      <c r="B10" s="89">
        <f>'C.E.'!B17</f>
        <v>32.900000000000006</v>
      </c>
      <c r="C10" s="89"/>
      <c r="D10" s="89">
        <f>'C.E.'!D17</f>
        <v>61.18000000000001</v>
      </c>
      <c r="E10" s="89"/>
      <c r="F10" s="89">
        <f>'C.E.'!F17</f>
        <v>81.2</v>
      </c>
      <c r="G10" s="89"/>
      <c r="H10" s="89">
        <f>'C.E.'!H17</f>
        <v>95.76</v>
      </c>
      <c r="I10" s="89"/>
      <c r="J10" s="89">
        <f>'C.E.'!J17</f>
        <v>112.14000000000001</v>
      </c>
    </row>
    <row r="11" spans="1:10" ht="12.75">
      <c r="A11" s="84" t="s">
        <v>67</v>
      </c>
      <c r="B11" s="90">
        <f>-'S.P.'!B8-'S.P.'!B9+'S.P.'!B17</f>
        <v>-1150.6849315068494</v>
      </c>
      <c r="C11" s="90"/>
      <c r="D11" s="90">
        <f>'S.P.'!B8-'S.P.'!D8+'S.P.'!B9-'S.P.'!D9+'S.P.'!D17-'S.P.'!B17</f>
        <v>-657.5342465753424</v>
      </c>
      <c r="E11" s="90">
        <f>'S.P.'!C8-'S.P.'!E8+'S.P.'!C9-'S.P.'!E9+'S.P.'!E17-'S.P.'!C17</f>
        <v>-0.016768599075429935</v>
      </c>
      <c r="F11" s="90">
        <f>'S.P.'!D8-'S.P.'!F8+'S.P.'!D9-'S.P.'!F9+'S.P.'!F17-'S.P.'!D17</f>
        <v>-657.5342465753423</v>
      </c>
      <c r="G11" s="90">
        <f>'S.P.'!E8-'S.P.'!G8+'S.P.'!E9-'S.P.'!G9+'S.P.'!G17-'S.P.'!E17</f>
        <v>-0.030548734949298245</v>
      </c>
      <c r="H11" s="90">
        <f>'S.P.'!F8-'S.P.'!H8+'S.P.'!F9-'S.P.'!H9+'S.P.'!H17-'S.P.'!F17</f>
        <v>-821.9178082191783</v>
      </c>
      <c r="I11" s="90">
        <f>'S.P.'!G8-'S.P.'!I8+'S.P.'!G9-'S.P.'!I9+'S.P.'!I17-'S.P.'!G17</f>
        <v>-0.02659780292758704</v>
      </c>
      <c r="J11" s="90">
        <f>'S.P.'!H8-'S.P.'!J8+'S.P.'!H9-'S.P.'!J9+'S.P.'!J17-'S.P.'!H17</f>
        <v>-904.1095890410954</v>
      </c>
    </row>
    <row r="12" spans="1:10" ht="12.75">
      <c r="A12" s="84" t="s">
        <v>68</v>
      </c>
      <c r="B12" s="89">
        <f>-'Info Gen.'!B65</f>
        <v>-1200</v>
      </c>
      <c r="C12" s="89" t="e">
        <f>-#REF!</f>
        <v>#REF!</v>
      </c>
      <c r="D12" s="89">
        <f>-'Info Gen.'!D21</f>
        <v>-900</v>
      </c>
      <c r="E12" s="89" t="e">
        <f>-#REF!</f>
        <v>#REF!</v>
      </c>
      <c r="F12" s="89">
        <f>-'Info Gen.'!F21</f>
        <v>-900</v>
      </c>
      <c r="G12" s="89" t="e">
        <f>-#REF!</f>
        <v>#REF!</v>
      </c>
      <c r="H12" s="89">
        <f>-'Info Gen.'!H21</f>
        <v>-1200</v>
      </c>
      <c r="I12" s="89" t="e">
        <f>-#REF!</f>
        <v>#REF!</v>
      </c>
      <c r="J12" s="89">
        <f>-'Info Gen.'!J21</f>
        <v>-1200</v>
      </c>
    </row>
    <row r="13" spans="1:10" ht="12.75">
      <c r="A13" s="84" t="s">
        <v>53</v>
      </c>
      <c r="B13" s="89">
        <f>'Info Gen.'!B20</f>
        <v>100</v>
      </c>
      <c r="C13" s="89">
        <f>'Info Gen.'!C20</f>
        <v>0</v>
      </c>
      <c r="D13" s="89">
        <f>'Info Gen.'!D20</f>
        <v>0</v>
      </c>
      <c r="E13" s="89">
        <f>'Info Gen.'!E20</f>
        <v>0</v>
      </c>
      <c r="F13" s="89">
        <f>'Info Gen.'!F20</f>
        <v>0</v>
      </c>
      <c r="G13" s="89">
        <f>'Info Gen.'!G20</f>
        <v>0</v>
      </c>
      <c r="H13" s="89">
        <f>'Info Gen.'!H20</f>
        <v>0</v>
      </c>
      <c r="I13" s="89">
        <f>'Info Gen.'!I20</f>
        <v>0</v>
      </c>
      <c r="J13" s="89">
        <f>'Info Gen.'!J20</f>
        <v>0</v>
      </c>
    </row>
    <row r="14" spans="1:10" ht="12.75">
      <c r="A14" s="84" t="s">
        <v>69</v>
      </c>
      <c r="B14" s="89">
        <f>'C.E.'!B29</f>
        <v>0</v>
      </c>
      <c r="C14" s="89">
        <f>'C.E.'!C29</f>
        <v>0</v>
      </c>
      <c r="D14" s="89">
        <f>'C.E.'!D29</f>
        <v>0</v>
      </c>
      <c r="E14" s="89">
        <f>'C.E.'!E29</f>
        <v>0</v>
      </c>
      <c r="F14" s="89">
        <f>'C.E.'!F29</f>
        <v>0</v>
      </c>
      <c r="G14" s="89">
        <f>'C.E.'!G29</f>
        <v>0</v>
      </c>
      <c r="H14" s="89">
        <f>'C.E.'!H29</f>
        <v>0</v>
      </c>
      <c r="I14" s="89">
        <f>'C.E.'!I29</f>
        <v>0</v>
      </c>
      <c r="J14" s="89">
        <f>'C.E.'!J29</f>
        <v>0</v>
      </c>
    </row>
    <row r="15" spans="1:10" ht="12.75">
      <c r="A15" s="84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2.75">
      <c r="A16" s="86" t="s">
        <v>70</v>
      </c>
      <c r="B16" s="88">
        <f aca="true" t="shared" si="1" ref="B16:J16">B6+B8+B9+B10+B11+B12+B13+B14</f>
        <v>-1727.9445299620704</v>
      </c>
      <c r="C16" s="88" t="e">
        <f t="shared" si="1"/>
        <v>#REF!</v>
      </c>
      <c r="D16" s="88">
        <f t="shared" si="1"/>
        <v>-2514.7910781003175</v>
      </c>
      <c r="E16" s="88" t="e">
        <f t="shared" si="1"/>
        <v>#REF!</v>
      </c>
      <c r="F16" s="88">
        <f t="shared" si="1"/>
        <v>-2934.686102901752</v>
      </c>
      <c r="G16" s="88" t="e">
        <f t="shared" si="1"/>
        <v>#REF!</v>
      </c>
      <c r="H16" s="88">
        <f t="shared" si="1"/>
        <v>-3265.001690400724</v>
      </c>
      <c r="I16" s="88" t="e">
        <f t="shared" si="1"/>
        <v>#REF!</v>
      </c>
      <c r="J16" s="88">
        <f t="shared" si="1"/>
        <v>-3035.1684812105964</v>
      </c>
    </row>
    <row r="17" spans="1:10" ht="12.75">
      <c r="A17" s="84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91" t="s">
        <v>71</v>
      </c>
      <c r="B18" s="92">
        <f aca="true" t="shared" si="2" ref="B18:J18">B16-B6</f>
        <v>-1727.9445299620704</v>
      </c>
      <c r="C18" s="92" t="e">
        <f t="shared" si="2"/>
        <v>#REF!</v>
      </c>
      <c r="D18" s="92">
        <f t="shared" si="2"/>
        <v>-786.846548138247</v>
      </c>
      <c r="E18" s="92" t="e">
        <f t="shared" si="2"/>
        <v>#REF!</v>
      </c>
      <c r="F18" s="92">
        <f t="shared" si="2"/>
        <v>-419.8950248014344</v>
      </c>
      <c r="G18" s="92" t="e">
        <f t="shared" si="2"/>
        <v>#REF!</v>
      </c>
      <c r="H18" s="92">
        <f t="shared" si="2"/>
        <v>-330.31558749897204</v>
      </c>
      <c r="I18" s="92" t="e">
        <f t="shared" si="2"/>
        <v>#REF!</v>
      </c>
      <c r="J18" s="92">
        <f t="shared" si="2"/>
        <v>229.8332091901275</v>
      </c>
    </row>
    <row r="19" spans="1:10" ht="12.75">
      <c r="A19" s="80"/>
      <c r="B19" s="93"/>
      <c r="C19" s="93"/>
      <c r="D19" s="93"/>
      <c r="E19" s="93"/>
      <c r="F19" s="93"/>
      <c r="G19" s="93"/>
      <c r="H19" s="93"/>
      <c r="I19" s="93"/>
      <c r="J19" s="9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B5" sqref="B5:J38"/>
    </sheetView>
  </sheetViews>
  <sheetFormatPr defaultColWidth="9.140625" defaultRowHeight="12.75"/>
  <cols>
    <col min="1" max="1" width="36.421875" style="104" customWidth="1"/>
    <col min="2" max="2" width="12.28125" style="104" customWidth="1"/>
    <col min="3" max="3" width="8.7109375" style="104" hidden="1" customWidth="1"/>
    <col min="4" max="4" width="12.00390625" style="104" customWidth="1"/>
    <col min="5" max="5" width="9.140625" style="104" hidden="1" customWidth="1"/>
    <col min="6" max="6" width="12.421875" style="104" customWidth="1"/>
    <col min="7" max="7" width="2.00390625" style="104" hidden="1" customWidth="1"/>
    <col min="8" max="8" width="10.8515625" style="104" customWidth="1"/>
    <col min="9" max="9" width="9.140625" style="104" hidden="1" customWidth="1"/>
    <col min="10" max="10" width="11.28125" style="104" customWidth="1"/>
    <col min="11" max="11" width="7.28125" style="104" hidden="1" customWidth="1"/>
  </cols>
  <sheetData>
    <row r="1" ht="6" customHeight="1"/>
    <row r="2" spans="2:12" ht="18.75" customHeight="1">
      <c r="B2" s="206">
        <v>2003</v>
      </c>
      <c r="C2" s="206"/>
      <c r="D2" s="206">
        <v>2004</v>
      </c>
      <c r="E2" s="206"/>
      <c r="F2" s="206">
        <v>2005</v>
      </c>
      <c r="G2" s="206"/>
      <c r="H2" s="206">
        <v>2006</v>
      </c>
      <c r="I2" s="206"/>
      <c r="J2" s="207">
        <v>2007</v>
      </c>
      <c r="K2" s="207"/>
      <c r="L2" s="116"/>
    </row>
    <row r="3" ht="12" customHeight="1">
      <c r="A3" s="124" t="s">
        <v>101</v>
      </c>
    </row>
    <row r="4" ht="12" customHeight="1">
      <c r="A4" s="106"/>
    </row>
    <row r="5" spans="1:10" ht="12" customHeight="1">
      <c r="A5" s="107" t="s">
        <v>102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2" customHeight="1">
      <c r="A6" s="107" t="s">
        <v>123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2" customHeight="1">
      <c r="A7" s="107" t="s">
        <v>124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2" customHeight="1">
      <c r="A8" s="107" t="s">
        <v>103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1" s="122" customFormat="1" ht="12" customHeight="1">
      <c r="A9" s="120" t="s">
        <v>117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0" ht="12" customHeight="1">
      <c r="A10" s="109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2" customHeight="1">
      <c r="A11" s="110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2" customHeight="1">
      <c r="A12" s="125" t="s">
        <v>104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12" customHeight="1">
      <c r="A13" s="111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2" customHeight="1">
      <c r="A14" s="112" t="s">
        <v>105</v>
      </c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ht="12" customHeight="1">
      <c r="A15" s="112" t="s">
        <v>106</v>
      </c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ht="12" customHeight="1">
      <c r="A16" s="112" t="s">
        <v>107</v>
      </c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1" ht="12" customHeight="1">
      <c r="A17" s="112" t="s">
        <v>108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08">
        <f>('S.P.'!K7+'S.P.'!K8)/('S.P.'!K16+'S.P.'!K17)</f>
        <v>1.0675433418540048</v>
      </c>
    </row>
    <row r="18" spans="1:11" ht="12" customHeight="1">
      <c r="A18" s="112" t="s">
        <v>109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08">
        <f>('S.P.'!K7+'S.P.'!K8+'S.P.'!K9)/('S.P.'!K16+'S.P.'!K17)</f>
        <v>1.2454672321630054</v>
      </c>
    </row>
    <row r="19" spans="1:10" ht="12" customHeight="1">
      <c r="A19" s="112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2" customHeight="1">
      <c r="A20" s="114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2" customHeight="1">
      <c r="A21" s="124" t="s">
        <v>110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12" customHeight="1">
      <c r="A22" s="112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12" customHeight="1">
      <c r="A23" s="112" t="s">
        <v>111</v>
      </c>
      <c r="B23" s="117"/>
      <c r="C23" s="113"/>
      <c r="D23" s="117"/>
      <c r="E23" s="117"/>
      <c r="F23" s="117"/>
      <c r="G23" s="117"/>
      <c r="H23" s="117"/>
      <c r="I23" s="117"/>
      <c r="J23" s="117"/>
    </row>
    <row r="24" spans="1:10" ht="12" customHeight="1">
      <c r="A24" s="112" t="s">
        <v>112</v>
      </c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" customHeight="1">
      <c r="A25" s="112" t="s">
        <v>113</v>
      </c>
      <c r="B25" s="121"/>
      <c r="C25" s="121"/>
      <c r="D25" s="121"/>
      <c r="E25" s="121"/>
      <c r="F25" s="121"/>
      <c r="G25" s="121"/>
      <c r="H25" s="121"/>
      <c r="I25" s="121"/>
      <c r="J25" s="121"/>
    </row>
    <row r="26" spans="1:11" ht="12" customHeight="1">
      <c r="A26" s="112" t="s">
        <v>119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>
        <f>'C.E.'!K21/'S.P.'!I16</f>
        <v>0.02627456952960454</v>
      </c>
    </row>
    <row r="27" spans="1:11" ht="12" customHeight="1">
      <c r="A27" s="112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12" customHeight="1">
      <c r="A28" s="107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>
        <f>K7-K26</f>
        <v>-0.02627456952960454</v>
      </c>
    </row>
    <row r="29" spans="1:10" ht="12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 ht="12" customHeight="1">
      <c r="A30" s="112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2" customHeight="1">
      <c r="A31" s="124" t="s">
        <v>118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2" customHeight="1">
      <c r="A32" s="105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12" customHeight="1">
      <c r="A33" s="112" t="s">
        <v>114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2" customHeight="1">
      <c r="A34" s="112" t="s">
        <v>115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ht="12" customHeight="1">
      <c r="A35" s="112" t="s">
        <v>127</v>
      </c>
      <c r="B35" s="108"/>
      <c r="C35" s="108"/>
      <c r="D35" s="108"/>
      <c r="E35" s="108"/>
      <c r="F35" s="108"/>
      <c r="G35" s="108"/>
      <c r="H35" s="108"/>
      <c r="I35" s="108"/>
      <c r="J35" s="108"/>
    </row>
    <row r="37" spans="2:10" ht="12" customHeight="1"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1" ht="12" customHeight="1">
      <c r="A38" s="126" t="s">
        <v>125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>
        <f>(K7+K28*K23)*(1-'C.E.'!K25/'C.E.'!K23)</f>
        <v>0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5">
    <mergeCell ref="F2:G2"/>
    <mergeCell ref="H2:I2"/>
    <mergeCell ref="J2:K2"/>
    <mergeCell ref="B2:C2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</dc:creator>
  <cp:keywords/>
  <dc:description/>
  <cp:lastModifiedBy>LIUC</cp:lastModifiedBy>
  <cp:lastPrinted>2004-05-14T06:46:36Z</cp:lastPrinted>
  <dcterms:created xsi:type="dcterms:W3CDTF">2004-04-06T08:53:25Z</dcterms:created>
  <dcterms:modified xsi:type="dcterms:W3CDTF">2004-04-29T15:12:19Z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