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" yWindow="50" windowWidth="12811" windowHeight="7808" activeTab="0"/>
  </bookViews>
  <sheets>
    <sheet name="3. AUTOCAFFE" sheetId="1" r:id="rId1"/>
  </sheets>
  <definedNames>
    <definedName name="solver_lin" localSheetId="0" hidden="1">0</definedName>
    <definedName name="solver_num" localSheetId="0" hidden="1">0</definedName>
    <definedName name="solver_opt" localSheetId="0" hidden="1">'3. AUTOCAFFE'!#REF!</definedName>
    <definedName name="solver_typ" localSheetId="0" hidden="1">1</definedName>
    <definedName name="solver_val" localSheetId="0" hidden="1">0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<sst xmlns="http://schemas.openxmlformats.org/spreadsheetml/2006/main" count="41" uniqueCount="38">
  <si>
    <t>Anno</t>
  </si>
  <si>
    <t>Mese</t>
  </si>
  <si>
    <t>r(k)</t>
  </si>
  <si>
    <t>k</t>
  </si>
  <si>
    <t>Differenze</t>
  </si>
  <si>
    <t>prime (D')</t>
  </si>
  <si>
    <t>r'(k)</t>
  </si>
  <si>
    <t>Media</t>
  </si>
  <si>
    <t>Mobile C. (12)</t>
  </si>
  <si>
    <t>Centraggio</t>
  </si>
  <si>
    <t>M. Mobile</t>
  </si>
  <si>
    <t xml:space="preserve">Coeff. </t>
  </si>
  <si>
    <t>Stagionalità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</si>
  <si>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</si>
  <si>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</si>
  <si>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</si>
  <si>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</si>
  <si>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</si>
  <si>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</si>
  <si>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</si>
  <si>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</si>
  <si>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</si>
  <si>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</si>
  <si>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</si>
  <si>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</si>
  <si>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</t>
  </si>
  <si>
    <t>C. Stagionalità</t>
  </si>
  <si>
    <t>Retta</t>
  </si>
  <si>
    <t>tendenza</t>
  </si>
  <si>
    <t>b</t>
  </si>
  <si>
    <t>a</t>
  </si>
  <si>
    <t>Trend</t>
  </si>
  <si>
    <t>Previsione</t>
  </si>
  <si>
    <t>Periodo</t>
  </si>
  <si>
    <t>Mese/anno</t>
  </si>
  <si>
    <t>t</t>
  </si>
  <si>
    <t>Domanda</t>
  </si>
  <si>
    <r>
      <t>reale (D</t>
    </r>
    <r>
      <rPr>
        <vertAlign val="subscript"/>
        <sz val="8"/>
        <rFont val="Arial"/>
        <family val="2"/>
      </rPr>
      <t>t</t>
    </r>
    <r>
      <rPr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</si>
</sst>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_-&quot;L.&quot;\ * #,##0_-;\-&quot;L.&quot;\ * #,##0_-;_-&quot;L.&quot;\ * &quot;-&quot;_-;_-@_-"/>
    <numFmt numFmtId="166" formatCode="_-&quot;L.&quot;\ * #,##0.00_-;\-&quot;L.&quot;\ * #,##0.00_-;_-&quot;L.&quot;\ * &quot;-&quot;??_-;_-@_-"/>
    <numFmt numFmtId="167" formatCode="0.0%"/>
    <numFmt numFmtId="168" formatCode="0.0"/>
    <numFmt numFmtId="169" formatCode="0.000"/>
    <numFmt numFmtId="170" formatCode="0.000000000"/>
    <numFmt numFmtId="171" formatCode="_-* #,##0.00_-;\-* #,##0.00_-;_-* &quot;-&quot;_-;_-@_-"/>
    <numFmt numFmtId="172" formatCode="_-* #,##0.0_-;\-* #,##0.0_-;_-* &quot;-&quot;??_-;_-@_-"/>
    <numFmt numFmtId="173" formatCode="_-* #,##0_-;\-* #,##0_-;_-* &quot;-&quot;??_-;_-@_-"/>
    <numFmt numFmtId="174" formatCode="#,##0.0"/>
    <numFmt numFmtId="175" formatCode="#,##0.000"/>
    <numFmt numFmtId="176" formatCode="0.00E+00;\舰"/>
    <numFmt numFmtId="177" formatCode="0.000E+00;\蚤"/>
    <numFmt numFmtId="178" formatCode="0.00E+00;\莨"/>
    <numFmt numFmtId="179" formatCode="0.000E+00;\臬"/>
    <numFmt numFmtId="180" formatCode="_-* #,##0.000_-;\-* #,##0.000_-;_-* &quot;-&quot;??_-;_-@_-"/>
    <numFmt numFmtId="181" formatCode="_-* #,##0.0000_-;\-* #,##0.0000_-;_-* &quot;-&quot;??_-;_-@_-"/>
    <numFmt numFmtId="182" formatCode="0.000000"/>
    <numFmt numFmtId="183" formatCode="0.00000"/>
    <numFmt numFmtId="184" formatCode="0.0000"/>
    <numFmt numFmtId="185" formatCode="_-&quot;L.&quot;\ * #,##0.0_-;\-&quot;L.&quot;\ * #,##0.0_-;_-&quot;L.&quot;\ * &quot;-&quot;??_-;_-@_-"/>
    <numFmt numFmtId="186" formatCode="_-&quot;L.&quot;\ * #,##0_-;\-&quot;L.&quot;\ * #,##0_-;_-&quot;L.&quot;\ * &quot;-&quot;??_-;_-@_-"/>
    <numFmt numFmtId="187" formatCode="_-* #,##0.00000_-;\-* #,##0.00000_-;_-* &quot;-&quot;??_-;_-@_-"/>
    <numFmt numFmtId="188" formatCode="_-&quot;L.&quot;\ * #,##0.0_-;\-&quot;L.&quot;\ * #,##0.0_-;_-&quot;L.&quot;\ * &quot;-&quot;_-;_-@_-"/>
    <numFmt numFmtId="189" formatCode="&quot;L.&quot;\ #,##0;\-&quot;L.&quot;\ #,##0"/>
    <numFmt numFmtId="190" formatCode="&quot;L.&quot;\ #,##0.00;\-&quot;L.&quot;\ #,##0.00"/>
    <numFmt numFmtId="191" formatCode="&quot;L.&quot;\ #,##0.00;[Red]\-&quot;L.&quot;\ #,##0.00"/>
    <numFmt numFmtId="192" formatCode="0.00000000"/>
    <numFmt numFmtId="193" formatCode="0.0000000"/>
    <numFmt numFmtId="194" formatCode="h\.mm\ AM/PM"/>
    <numFmt numFmtId="195" formatCode="h\.mm\.ss\ AM/PM"/>
    <numFmt numFmtId="196" formatCode="h\.mm"/>
    <numFmt numFmtId="197" formatCode="h\.mm\.ss"/>
    <numFmt numFmtId="198" formatCode="dd/mm/yy\ h\.mm"/>
    <numFmt numFmtId="199" formatCode="[Blue]0.00;[Red]\-0.00"/>
    <numFmt numFmtId="200" formatCode="[Blue]0"/>
    <numFmt numFmtId="201" formatCode="0;[Red]\-0"/>
    <numFmt numFmtId="202" formatCode="[Blue]0;[Red]\-0"/>
    <numFmt numFmtId="203" formatCode="[Green]0"/>
    <numFmt numFmtId="204" formatCode="mmmm\-yyyy"/>
    <numFmt numFmtId="205" formatCode="mmmm"/>
    <numFmt numFmtId="206" formatCode="0.0000000000"/>
    <numFmt numFmtId="207" formatCode="_-* #,##0.0_-;\-* #,##0.0_-;_-* &quot;-&quot;_-;_-@_-"/>
    <numFmt numFmtId="208" formatCode="0.000%"/>
    <numFmt numFmtId="209" formatCode="_-* #,##0.000_-;\-* #,##0.000_-;_-* &quot;-&quot;_-;_-@_-"/>
    <numFmt numFmtId="210" formatCode="_-* #,##0.000_-;\-* #,##0.000_-;_-* &quot;-&quot;???_-;_-@_-"/>
    <numFmt numFmtId="211" formatCode="_-* #,##0.00_-;\-* #,##0.00_-;_-* &quot;-&quot;???_-;_-@_-"/>
    <numFmt numFmtId="212" formatCode="_-* #,##0.0_-;\-* #,##0.0_-;_-* &quot;-&quot;???_-;_-@_-"/>
    <numFmt numFmtId="213" formatCode="_-* #,##0.0000_-;\-* #,##0.0000_-;_-* &quot;-&quot;_-;_-@_-"/>
    <numFmt numFmtId="214" formatCode="0.0E+00"/>
    <numFmt numFmtId="215" formatCode="0.000E+00"/>
    <numFmt numFmtId="216" formatCode="0.0000E+00"/>
    <numFmt numFmtId="217" formatCode="0E+00"/>
    <numFmt numFmtId="218" formatCode="0.00000E+00"/>
    <numFmt numFmtId="219" formatCode="#,##0.0;[Red]\-#,##0.0"/>
    <numFmt numFmtId="220" formatCode="#,##0;[Blue]\-#,##0"/>
    <numFmt numFmtId="221" formatCode="0.00000000000"/>
    <numFmt numFmtId="222" formatCode="&quot;Sì&quot;;&quot;Sì&quot;;&quot;No&quot;"/>
    <numFmt numFmtId="223" formatCode="&quot;Vero&quot;;&quot;Vero&quot;;&quot;Falso&quot;"/>
    <numFmt numFmtId="224" formatCode="&quot;Attivo&quot;;&quot;Attivo&quot;;&quot;Disattivo&quot;"/>
  </numFmts>
  <fonts count="12">
    <font>
      <sz val="10"/>
      <name val="Arial"/>
      <family val="0"/>
    </font>
    <font>
      <sz val="10"/>
      <name val="MS Sans Serif"/>
      <family val="0"/>
    </font>
    <font>
      <sz val="8.75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.25"/>
      <name val="Arial"/>
      <family val="2"/>
    </font>
    <font>
      <sz val="1"/>
      <name val="Arial"/>
      <family val="2"/>
    </font>
    <font>
      <sz val="1.75"/>
      <name val="Arial"/>
      <family val="0"/>
    </font>
    <font>
      <vertAlign val="sub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17" fontId="0" fillId="0" borderId="0" xfId="0" applyNumberFormat="1" applyAlignment="1">
      <alignment/>
    </xf>
    <xf numFmtId="17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173" fontId="0" fillId="0" borderId="0" xfId="17" applyNumberFormat="1" applyAlignment="1">
      <alignment/>
    </xf>
    <xf numFmtId="0" fontId="0" fillId="3" borderId="0" xfId="0" applyFill="1" applyAlignment="1">
      <alignment horizontal="center"/>
    </xf>
    <xf numFmtId="173" fontId="0" fillId="3" borderId="0" xfId="17" applyNumberFormat="1" applyFill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Migliaia (0)_Dati per Lucidi previsioni.xls Grafico 1" xfId="18"/>
    <cellStyle name="Comma [0]" xfId="19"/>
    <cellStyle name="Percent" xfId="20"/>
    <cellStyle name="Currency" xfId="21"/>
    <cellStyle name="Valuta (0)_Dati per Lucidi previsioni.xls Grafico 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Arial"/>
                <a:ea typeface="Arial"/>
                <a:cs typeface="Arial"/>
              </a:rPr>
              <a:t>Domanda reale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'3. AUTOCAFFE'!#REF!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58773"/>
        <c:axId val="47366910"/>
      </c:lineChart>
      <c:catAx>
        <c:axId val="57458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[Periodi]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7366910"/>
        <c:crosses val="autoZero"/>
        <c:auto val="1"/>
        <c:lblOffset val="100"/>
        <c:noMultiLvlLbl val="0"/>
      </c:catAx>
      <c:valAx>
        <c:axId val="47366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[kg]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74587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Differenze prime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Domanda reale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 AUTOCAFFE'!$A$3:$A$38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'3. AUTOCAFFE'!#REF!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649007"/>
        <c:axId val="11514472"/>
      </c:lineChart>
      <c:catAx>
        <c:axId val="23649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[Periodi]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 val="autoZero"/>
        <c:auto val="0"/>
        <c:lblOffset val="100"/>
        <c:noMultiLvlLbl val="0"/>
      </c:catAx>
      <c:valAx>
        <c:axId val="11514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[kg]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36490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_-* #,##0.00_-;\-* #,##0.00_-;_-* &quot;-&quot;??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-* #,##0.00_-;\-* #,##0.00_-;_-* &quot;-&quot;??_-;_-@_-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'3. AUTOCAFFE'!$A$3:$A$14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'3. AUTOCAFFE'!#REF!</c:f>
              <c:numCache>
                <c:ptCount val="1"/>
                <c:pt idx="0">
                  <c:v>1</c:v>
                </c:pt>
              </c:numCache>
            </c:numRef>
          </c:val>
        </c:ser>
        <c:axId val="36521385"/>
        <c:axId val="60257010"/>
      </c:barChart>
      <c:catAx>
        <c:axId val="36521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57010"/>
        <c:crosses val="autoZero"/>
        <c:auto val="0"/>
        <c:lblOffset val="100"/>
        <c:noMultiLvlLbl val="0"/>
      </c:catAx>
      <c:valAx>
        <c:axId val="60257010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[coefficienti di autocorrelazione]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21385"/>
        <c:crossesAt val="1"/>
        <c:crossBetween val="between"/>
        <c:dispUnits/>
        <c:minorUnit val="0.0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00FF00"/>
              </a:solidFill>
            </c:spPr>
          </c:dPt>
          <c:dPt>
            <c:idx val="37"/>
            <c:invertIfNegative val="0"/>
            <c:spPr>
              <a:solidFill>
                <a:srgbClr val="00FF00"/>
              </a:solidFill>
            </c:spPr>
          </c:dPt>
          <c:dPt>
            <c:idx val="38"/>
            <c:invertIfNegative val="0"/>
            <c:spPr>
              <a:solidFill>
                <a:srgbClr val="00FF00"/>
              </a:solidFill>
            </c:spPr>
          </c:dPt>
          <c:dPt>
            <c:idx val="39"/>
            <c:invertIfNegative val="0"/>
            <c:spPr>
              <a:solidFill>
                <a:srgbClr val="00FF00"/>
              </a:solidFill>
            </c:spPr>
          </c:dPt>
          <c:dPt>
            <c:idx val="40"/>
            <c:invertIfNegative val="0"/>
            <c:spPr>
              <a:solidFill>
                <a:srgbClr val="00FF00"/>
              </a:solidFill>
            </c:spPr>
          </c:dPt>
          <c:dPt>
            <c:idx val="41"/>
            <c:invertIfNegative val="0"/>
            <c:spPr>
              <a:solidFill>
                <a:srgbClr val="00FF00"/>
              </a:solidFill>
            </c:spPr>
          </c:dPt>
          <c:dPt>
            <c:idx val="42"/>
            <c:invertIfNegative val="0"/>
            <c:spPr>
              <a:solidFill>
                <a:srgbClr val="00FF00"/>
              </a:solidFill>
            </c:spPr>
          </c:dPt>
          <c:dPt>
            <c:idx val="43"/>
            <c:invertIfNegative val="0"/>
            <c:spPr>
              <a:solidFill>
                <a:srgbClr val="00FF00"/>
              </a:solidFill>
            </c:spPr>
          </c:dPt>
          <c:dPt>
            <c:idx val="44"/>
            <c:invertIfNegative val="0"/>
            <c:spPr>
              <a:solidFill>
                <a:srgbClr val="00FF00"/>
              </a:solidFill>
            </c:spPr>
          </c:dPt>
          <c:dPt>
            <c:idx val="45"/>
            <c:invertIfNegative val="0"/>
            <c:spPr>
              <a:solidFill>
                <a:srgbClr val="00FF00"/>
              </a:solidFill>
            </c:spPr>
          </c:dPt>
          <c:dPt>
            <c:idx val="46"/>
            <c:invertIfNegative val="0"/>
            <c:spPr>
              <a:solidFill>
                <a:srgbClr val="00FF00"/>
              </a:solidFill>
            </c:spPr>
          </c:dPt>
          <c:dPt>
            <c:idx val="47"/>
            <c:invertIfNegative val="0"/>
            <c:spPr>
              <a:solidFill>
                <a:srgbClr val="00FF00"/>
              </a:solidFill>
            </c:spPr>
          </c:dPt>
          <c:val>
            <c:numRef>
              <c:f>'3. AUTOCAFFE'!$C$3:$C$50</c:f>
              <c:numCache/>
            </c:numRef>
          </c:val>
        </c:ser>
        <c:axId val="5442179"/>
        <c:axId val="48979612"/>
      </c:barChart>
      <c:catAx>
        <c:axId val="544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979612"/>
        <c:crosses val="autoZero"/>
        <c:auto val="1"/>
        <c:lblOffset val="100"/>
        <c:noMultiLvlLbl val="0"/>
      </c:catAx>
      <c:valAx>
        <c:axId val="489796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42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2</xdr:col>
      <xdr:colOff>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866775" y="352425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18</xdr:row>
      <xdr:rowOff>95250</xdr:rowOff>
    </xdr:from>
    <xdr:to>
      <xdr:col>2</xdr:col>
      <xdr:colOff>0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866775" y="2876550"/>
        <a:ext cx="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37</xdr:row>
      <xdr:rowOff>38100</xdr:rowOff>
    </xdr:from>
    <xdr:to>
      <xdr:col>2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866775" y="5715000"/>
        <a:ext cx="0" cy="114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142875</xdr:colOff>
      <xdr:row>14</xdr:row>
      <xdr:rowOff>19050</xdr:rowOff>
    </xdr:from>
    <xdr:to>
      <xdr:col>11</xdr:col>
      <xdr:colOff>638175</xdr:colOff>
      <xdr:row>34</xdr:row>
      <xdr:rowOff>9525</xdr:rowOff>
    </xdr:to>
    <xdr:graphicFrame>
      <xdr:nvGraphicFramePr>
        <xdr:cNvPr id="4" name="Chart 4"/>
        <xdr:cNvGraphicFramePr/>
      </xdr:nvGraphicFramePr>
      <xdr:xfrm>
        <a:off x="485775" y="2190750"/>
        <a:ext cx="55435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120" zoomScaleNormal="12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5.140625" style="0" customWidth="1"/>
    <col min="2" max="2" width="7.8515625" style="0" bestFit="1" customWidth="1"/>
    <col min="3" max="3" width="12.140625" style="0" bestFit="1" customWidth="1"/>
    <col min="4" max="4" width="3.00390625" style="0" bestFit="1" customWidth="1"/>
    <col min="5" max="5" width="4.421875" style="0" bestFit="1" customWidth="1"/>
    <col min="6" max="6" width="9.00390625" style="0" bestFit="1" customWidth="1"/>
    <col min="7" max="7" width="3.00390625" style="0" bestFit="1" customWidth="1"/>
    <col min="8" max="8" width="4.421875" style="0" bestFit="1" customWidth="1"/>
    <col min="9" max="9" width="12.00390625" style="0" bestFit="1" customWidth="1"/>
    <col min="10" max="10" width="9.7109375" style="0" customWidth="1"/>
    <col min="11" max="11" width="10.140625" style="0" customWidth="1"/>
    <col min="12" max="12" width="11.8515625" style="0" customWidth="1"/>
    <col min="13" max="13" width="10.8515625" style="0" customWidth="1"/>
    <col min="14" max="14" width="13.7109375" style="0" customWidth="1"/>
    <col min="15" max="15" width="11.28125" style="0" customWidth="1"/>
    <col min="16" max="16" width="3.00390625" style="0" customWidth="1"/>
    <col min="17" max="17" width="10.00390625" style="0" bestFit="1" customWidth="1"/>
  </cols>
  <sheetData>
    <row r="1" spans="1:18" s="5" customFormat="1" ht="12.75" thickBot="1">
      <c r="A1" s="9" t="s">
        <v>33</v>
      </c>
      <c r="B1" s="9" t="s">
        <v>34</v>
      </c>
      <c r="C1" s="9" t="s">
        <v>36</v>
      </c>
      <c r="F1" s="5" t="s">
        <v>4</v>
      </c>
      <c r="I1" s="11" t="s">
        <v>7</v>
      </c>
      <c r="J1" s="5" t="s">
        <v>9</v>
      </c>
      <c r="K1" s="12" t="s">
        <v>36</v>
      </c>
      <c r="L1" s="11" t="s">
        <v>1</v>
      </c>
      <c r="M1" s="11" t="s">
        <v>11</v>
      </c>
      <c r="N1" s="12" t="s">
        <v>36</v>
      </c>
      <c r="O1" s="11" t="s">
        <v>27</v>
      </c>
      <c r="Q1" s="11" t="s">
        <v>31</v>
      </c>
      <c r="R1" s="5" t="s">
        <v>32</v>
      </c>
    </row>
    <row r="2" spans="1:15" s="6" customFormat="1" ht="14.25" thickBot="1">
      <c r="A2" s="10" t="s">
        <v>35</v>
      </c>
      <c r="B2" s="10"/>
      <c r="C2" s="10" t="s">
        <v>37</v>
      </c>
      <c r="D2" s="6" t="s">
        <v>3</v>
      </c>
      <c r="E2" s="6" t="s">
        <v>2</v>
      </c>
      <c r="F2" s="6" t="s">
        <v>5</v>
      </c>
      <c r="G2" s="6" t="s">
        <v>3</v>
      </c>
      <c r="H2" s="6" t="s">
        <v>6</v>
      </c>
      <c r="I2" s="6" t="s">
        <v>8</v>
      </c>
      <c r="K2" s="6" t="s">
        <v>10</v>
      </c>
      <c r="L2" s="6" t="s">
        <v>0</v>
      </c>
      <c r="M2" s="6" t="s">
        <v>12</v>
      </c>
      <c r="N2" s="6" t="s">
        <v>26</v>
      </c>
      <c r="O2" s="6" t="s">
        <v>28</v>
      </c>
    </row>
    <row r="3" spans="1:17" ht="12">
      <c r="A3" s="1">
        <v>1</v>
      </c>
      <c r="B3" s="2">
        <v>34335</v>
      </c>
      <c r="C3">
        <v>48361</v>
      </c>
      <c r="D3">
        <v>1</v>
      </c>
      <c r="E3" s="7">
        <f>CORREL(C3:C37,C4:C38)</f>
        <v>0.5899917484578174</v>
      </c>
      <c r="G3">
        <v>1</v>
      </c>
      <c r="L3" s="13" t="s">
        <v>13</v>
      </c>
      <c r="M3" s="7">
        <f>AVERAGE(K15,K27)</f>
        <v>0.914258048021505</v>
      </c>
      <c r="N3" s="14">
        <f>C3/M3</f>
        <v>52896.44439516321</v>
      </c>
      <c r="O3" s="8">
        <f>SLOPE(N3:N38,A3:A38)</f>
        <v>171.3115638065946</v>
      </c>
      <c r="P3" t="s">
        <v>29</v>
      </c>
      <c r="Q3" s="14">
        <f>$O$4+$O$3*A3</f>
        <v>53933.21451205374</v>
      </c>
    </row>
    <row r="4" spans="1:17" ht="12">
      <c r="A4">
        <f aca="true" t="shared" si="0" ref="A4:A38">1+A3</f>
        <v>2</v>
      </c>
      <c r="B4" s="2">
        <v>34366</v>
      </c>
      <c r="C4">
        <v>45039</v>
      </c>
      <c r="D4">
        <v>2</v>
      </c>
      <c r="F4">
        <f>C4-C3</f>
        <v>-3322</v>
      </c>
      <c r="G4">
        <v>2</v>
      </c>
      <c r="L4" s="13" t="s">
        <v>14</v>
      </c>
      <c r="M4" s="7">
        <f>AVERAGE(K16,K28)</f>
        <v>0.8384781313329439</v>
      </c>
      <c r="N4" s="14">
        <f aca="true" t="shared" si="1" ref="N4:N14">C4/M4</f>
        <v>53715.17552688069</v>
      </c>
      <c r="O4" s="17">
        <f>INTERCEPT(N3:N38,A3:A38)</f>
        <v>53761.902948247145</v>
      </c>
      <c r="P4" t="s">
        <v>30</v>
      </c>
      <c r="Q4" s="14">
        <f aca="true" t="shared" si="2" ref="Q4:Q38">$O$4+$O$3*A4</f>
        <v>54104.52607586033</v>
      </c>
    </row>
    <row r="5" spans="1:17" ht="12">
      <c r="A5">
        <f t="shared" si="0"/>
        <v>3</v>
      </c>
      <c r="B5" s="2">
        <v>34394</v>
      </c>
      <c r="C5">
        <v>52290</v>
      </c>
      <c r="D5">
        <v>3</v>
      </c>
      <c r="F5">
        <f aca="true" t="shared" si="3" ref="F5:F38">C5-C4</f>
        <v>7251</v>
      </c>
      <c r="G5">
        <v>3</v>
      </c>
      <c r="L5" s="13" t="s">
        <v>15</v>
      </c>
      <c r="M5" s="7">
        <f>AVERAGE(K17,K29)</f>
        <v>0.9610888203755045</v>
      </c>
      <c r="N5" s="14">
        <f t="shared" si="1"/>
        <v>54407.042191553024</v>
      </c>
      <c r="Q5" s="14">
        <f t="shared" si="2"/>
        <v>54275.83763966693</v>
      </c>
    </row>
    <row r="6" spans="1:17" ht="12">
      <c r="A6">
        <f t="shared" si="0"/>
        <v>4</v>
      </c>
      <c r="B6" s="2">
        <v>34425</v>
      </c>
      <c r="C6">
        <v>57198</v>
      </c>
      <c r="D6">
        <v>4</v>
      </c>
      <c r="F6">
        <f t="shared" si="3"/>
        <v>4908</v>
      </c>
      <c r="G6">
        <v>4</v>
      </c>
      <c r="L6" s="13" t="s">
        <v>16</v>
      </c>
      <c r="M6" s="7">
        <f>AVERAGE(K18,K30)</f>
        <v>1.0444673778733093</v>
      </c>
      <c r="N6" s="14">
        <f t="shared" si="1"/>
        <v>54762.84009603404</v>
      </c>
      <c r="Q6" s="14">
        <f t="shared" si="2"/>
        <v>54447.14920347352</v>
      </c>
    </row>
    <row r="7" spans="1:17" ht="12">
      <c r="A7">
        <f t="shared" si="0"/>
        <v>5</v>
      </c>
      <c r="B7" s="2">
        <v>34455</v>
      </c>
      <c r="C7">
        <v>54806</v>
      </c>
      <c r="D7">
        <v>5</v>
      </c>
      <c r="F7">
        <f t="shared" si="3"/>
        <v>-2392</v>
      </c>
      <c r="G7">
        <v>5</v>
      </c>
      <c r="L7" s="13" t="s">
        <v>17</v>
      </c>
      <c r="M7" s="7">
        <f>AVERAGE(K19,K31)</f>
        <v>1.0033456629083584</v>
      </c>
      <c r="N7" s="14">
        <f t="shared" si="1"/>
        <v>54623.249021813695</v>
      </c>
      <c r="Q7" s="14">
        <f t="shared" si="2"/>
        <v>54618.46076728012</v>
      </c>
    </row>
    <row r="8" spans="1:17" ht="12">
      <c r="A8">
        <f t="shared" si="0"/>
        <v>6</v>
      </c>
      <c r="B8" s="2">
        <v>34486</v>
      </c>
      <c r="C8">
        <v>52333</v>
      </c>
      <c r="D8">
        <v>6</v>
      </c>
      <c r="F8">
        <f t="shared" si="3"/>
        <v>-2473</v>
      </c>
      <c r="G8">
        <v>6</v>
      </c>
      <c r="I8" s="8">
        <f>AVERAGE(C3:C14)</f>
        <v>54606.75</v>
      </c>
      <c r="L8" s="13" t="s">
        <v>18</v>
      </c>
      <c r="M8" s="7">
        <f>AVERAGE(K20,K32)</f>
        <v>0.9766301237873907</v>
      </c>
      <c r="N8" s="14">
        <f t="shared" si="1"/>
        <v>53585.281392971585</v>
      </c>
      <c r="Q8" s="14">
        <f t="shared" si="2"/>
        <v>54789.772331086715</v>
      </c>
    </row>
    <row r="9" spans="1:17" ht="12">
      <c r="A9">
        <f t="shared" si="0"/>
        <v>7</v>
      </c>
      <c r="B9" s="2">
        <v>34516</v>
      </c>
      <c r="C9">
        <v>57146</v>
      </c>
      <c r="D9">
        <v>7</v>
      </c>
      <c r="F9">
        <f t="shared" si="3"/>
        <v>4813</v>
      </c>
      <c r="G9">
        <v>7</v>
      </c>
      <c r="I9" s="8">
        <f aca="true" t="shared" si="4" ref="I9:I32">AVERAGE(C4:C15)</f>
        <v>54909.333333333336</v>
      </c>
      <c r="J9" s="8">
        <f>AVERAGE(I8:I9)</f>
        <v>54758.04166666667</v>
      </c>
      <c r="K9" s="7">
        <f aca="true" t="shared" si="5" ref="K9:K17">C9/J9</f>
        <v>1.0436092720019052</v>
      </c>
      <c r="L9" s="13" t="s">
        <v>19</v>
      </c>
      <c r="M9" s="7">
        <f aca="true" t="shared" si="6" ref="M9:M14">AVERAGE(K21,K9)</f>
        <v>1.0490026419127074</v>
      </c>
      <c r="N9" s="14">
        <f t="shared" si="1"/>
        <v>54476.50722385444</v>
      </c>
      <c r="Q9" s="14">
        <f t="shared" si="2"/>
        <v>54961.08389489331</v>
      </c>
    </row>
    <row r="10" spans="1:17" ht="12">
      <c r="A10">
        <f t="shared" si="0"/>
        <v>8</v>
      </c>
      <c r="B10" s="2">
        <v>34547</v>
      </c>
      <c r="C10">
        <v>65431</v>
      </c>
      <c r="D10">
        <v>8</v>
      </c>
      <c r="F10">
        <f t="shared" si="3"/>
        <v>8285</v>
      </c>
      <c r="G10">
        <v>8</v>
      </c>
      <c r="I10" s="8">
        <f t="shared" si="4"/>
        <v>55109.75</v>
      </c>
      <c r="J10" s="8">
        <f aca="true" t="shared" si="7" ref="J10:J32">AVERAGE(I9:I10)</f>
        <v>55009.54166666667</v>
      </c>
      <c r="K10" s="7">
        <f t="shared" si="5"/>
        <v>1.1894481942147914</v>
      </c>
      <c r="L10" s="13" t="s">
        <v>20</v>
      </c>
      <c r="M10" s="7">
        <f t="shared" si="6"/>
        <v>1.2152118764301452</v>
      </c>
      <c r="N10" s="14">
        <f t="shared" si="1"/>
        <v>53843.28549537609</v>
      </c>
      <c r="Q10" s="14">
        <f t="shared" si="2"/>
        <v>55132.3954586999</v>
      </c>
    </row>
    <row r="11" spans="1:17" ht="12">
      <c r="A11">
        <f t="shared" si="0"/>
        <v>9</v>
      </c>
      <c r="B11" s="2">
        <v>34578</v>
      </c>
      <c r="C11">
        <v>59901</v>
      </c>
      <c r="D11">
        <v>9</v>
      </c>
      <c r="F11">
        <f t="shared" si="3"/>
        <v>-5530</v>
      </c>
      <c r="G11">
        <v>9</v>
      </c>
      <c r="I11" s="8">
        <f t="shared" si="4"/>
        <v>55308.416666666664</v>
      </c>
      <c r="J11" s="8">
        <f t="shared" si="7"/>
        <v>55209.08333333333</v>
      </c>
      <c r="K11" s="7">
        <f t="shared" si="5"/>
        <v>1.0849845058708638</v>
      </c>
      <c r="L11" s="13" t="s">
        <v>21</v>
      </c>
      <c r="M11" s="7">
        <f t="shared" si="6"/>
        <v>1.0955491290002515</v>
      </c>
      <c r="N11" s="14">
        <f t="shared" si="1"/>
        <v>54676.68990313829</v>
      </c>
      <c r="Q11" s="14">
        <f t="shared" si="2"/>
        <v>55303.707022506496</v>
      </c>
    </row>
    <row r="12" spans="1:17" ht="12">
      <c r="A12">
        <f t="shared" si="0"/>
        <v>10</v>
      </c>
      <c r="B12" s="2">
        <v>34608</v>
      </c>
      <c r="C12">
        <v>58304</v>
      </c>
      <c r="D12">
        <v>10</v>
      </c>
      <c r="F12">
        <f t="shared" si="3"/>
        <v>-1597</v>
      </c>
      <c r="G12">
        <v>10</v>
      </c>
      <c r="I12" s="8">
        <f t="shared" si="4"/>
        <v>55587.333333333336</v>
      </c>
      <c r="J12" s="8">
        <f t="shared" si="7"/>
        <v>55447.875</v>
      </c>
      <c r="K12" s="7">
        <f t="shared" si="5"/>
        <v>1.0515100894308393</v>
      </c>
      <c r="L12" s="13" t="s">
        <v>22</v>
      </c>
      <c r="M12" s="7">
        <f t="shared" si="6"/>
        <v>1.0436058892504354</v>
      </c>
      <c r="N12" s="14">
        <f t="shared" si="1"/>
        <v>55867.83344225524</v>
      </c>
      <c r="Q12" s="14">
        <f t="shared" si="2"/>
        <v>55475.01858631309</v>
      </c>
    </row>
    <row r="13" spans="1:17" ht="12">
      <c r="A13">
        <f t="shared" si="0"/>
        <v>11</v>
      </c>
      <c r="B13" s="2">
        <v>34639</v>
      </c>
      <c r="C13">
        <v>50602</v>
      </c>
      <c r="D13">
        <v>11</v>
      </c>
      <c r="F13">
        <f t="shared" si="3"/>
        <v>-7702</v>
      </c>
      <c r="G13">
        <v>11</v>
      </c>
      <c r="I13" s="8">
        <f t="shared" si="4"/>
        <v>55778.75</v>
      </c>
      <c r="J13" s="8">
        <f t="shared" si="7"/>
        <v>55683.04166666667</v>
      </c>
      <c r="K13" s="7">
        <f t="shared" si="5"/>
        <v>0.9087506444586285</v>
      </c>
      <c r="L13" s="13" t="s">
        <v>23</v>
      </c>
      <c r="M13" s="7">
        <f t="shared" si="6"/>
        <v>0.9006588662431345</v>
      </c>
      <c r="N13" s="14">
        <f t="shared" si="1"/>
        <v>56183.31412321865</v>
      </c>
      <c r="Q13" s="14">
        <f t="shared" si="2"/>
        <v>55646.330150119684</v>
      </c>
    </row>
    <row r="14" spans="1:17" ht="12">
      <c r="A14">
        <f t="shared" si="0"/>
        <v>12</v>
      </c>
      <c r="B14" s="3">
        <v>34669</v>
      </c>
      <c r="C14" s="4">
        <v>53870</v>
      </c>
      <c r="D14">
        <v>12</v>
      </c>
      <c r="E14" s="7">
        <f>CORREL(C3:C26,C15:C38)</f>
        <v>0.9714065140501661</v>
      </c>
      <c r="F14">
        <f t="shared" si="3"/>
        <v>3268</v>
      </c>
      <c r="G14">
        <v>12</v>
      </c>
      <c r="H14" s="7">
        <f>CORREL(F4:F26,F16:F38)</f>
        <v>0.9641243248267574</v>
      </c>
      <c r="I14" s="8">
        <f t="shared" si="4"/>
        <v>56102.333333333336</v>
      </c>
      <c r="J14" s="8">
        <f t="shared" si="7"/>
        <v>55940.54166666667</v>
      </c>
      <c r="K14" s="7">
        <f t="shared" si="5"/>
        <v>0.9629867426203267</v>
      </c>
      <c r="L14" s="13" t="s">
        <v>24</v>
      </c>
      <c r="M14" s="7">
        <f t="shared" si="6"/>
        <v>0.9393006735502056</v>
      </c>
      <c r="N14" s="14">
        <f t="shared" si="1"/>
        <v>57351.17786766992</v>
      </c>
      <c r="Q14" s="14">
        <f t="shared" si="2"/>
        <v>55817.64171392628</v>
      </c>
    </row>
    <row r="15" spans="1:17" ht="12">
      <c r="A15">
        <f t="shared" si="0"/>
        <v>13</v>
      </c>
      <c r="B15" s="2">
        <v>34700</v>
      </c>
      <c r="C15">
        <v>51992</v>
      </c>
      <c r="F15">
        <f t="shared" si="3"/>
        <v>-1878</v>
      </c>
      <c r="I15" s="8">
        <f t="shared" si="4"/>
        <v>56366.333333333336</v>
      </c>
      <c r="J15" s="8">
        <f t="shared" si="7"/>
        <v>56234.333333333336</v>
      </c>
      <c r="K15" s="7">
        <f t="shared" si="5"/>
        <v>0.9245597292282888</v>
      </c>
      <c r="L15" s="15" t="s">
        <v>25</v>
      </c>
      <c r="M15" s="16">
        <f>SUM(M3:M14)</f>
        <v>11.981597240685891</v>
      </c>
      <c r="N15" s="14">
        <f>C15/M3</f>
        <v>56867.970823459524</v>
      </c>
      <c r="Q15" s="14">
        <f t="shared" si="2"/>
        <v>55988.95327773287</v>
      </c>
    </row>
    <row r="16" spans="1:17" ht="12">
      <c r="A16">
        <f t="shared" si="0"/>
        <v>14</v>
      </c>
      <c r="B16" s="2">
        <v>34731</v>
      </c>
      <c r="C16">
        <v>47444</v>
      </c>
      <c r="F16">
        <f t="shared" si="3"/>
        <v>-4548</v>
      </c>
      <c r="I16" s="8">
        <f t="shared" si="4"/>
        <v>56835.75</v>
      </c>
      <c r="J16" s="8">
        <f t="shared" si="7"/>
        <v>56601.04166666667</v>
      </c>
      <c r="K16" s="7">
        <f t="shared" si="5"/>
        <v>0.8382177889835655</v>
      </c>
      <c r="N16" s="14">
        <f aca="true" t="shared" si="8" ref="N16:N26">C16/M4</f>
        <v>56583.46738820416</v>
      </c>
      <c r="Q16" s="14">
        <f t="shared" si="2"/>
        <v>56160.26484153947</v>
      </c>
    </row>
    <row r="17" spans="1:17" ht="12">
      <c r="A17">
        <f t="shared" si="0"/>
        <v>15</v>
      </c>
      <c r="B17" s="2">
        <v>34759</v>
      </c>
      <c r="C17">
        <v>54674</v>
      </c>
      <c r="F17">
        <f t="shared" si="3"/>
        <v>7230</v>
      </c>
      <c r="I17" s="8">
        <f t="shared" si="4"/>
        <v>57132.583333333336</v>
      </c>
      <c r="J17" s="8">
        <f t="shared" si="7"/>
        <v>56984.16666666667</v>
      </c>
      <c r="K17" s="7">
        <f t="shared" si="5"/>
        <v>0.9594594989836357</v>
      </c>
      <c r="N17" s="14">
        <f t="shared" si="8"/>
        <v>56887.562149186655</v>
      </c>
      <c r="Q17" s="14">
        <f t="shared" si="2"/>
        <v>56331.576405346066</v>
      </c>
    </row>
    <row r="18" spans="1:17" ht="12">
      <c r="A18">
        <f t="shared" si="0"/>
        <v>16</v>
      </c>
      <c r="B18" s="2">
        <v>34790</v>
      </c>
      <c r="C18">
        <v>60545</v>
      </c>
      <c r="F18">
        <f t="shared" si="3"/>
        <v>5871</v>
      </c>
      <c r="I18" s="8">
        <f t="shared" si="4"/>
        <v>57229.166666666664</v>
      </c>
      <c r="J18" s="8">
        <f t="shared" si="7"/>
        <v>57180.875</v>
      </c>
      <c r="K18" s="7">
        <f aca="true" t="shared" si="9" ref="K18:K32">C18/J18</f>
        <v>1.0588330451396555</v>
      </c>
      <c r="N18" s="14">
        <f t="shared" si="8"/>
        <v>57967.34420109761</v>
      </c>
      <c r="Q18" s="14">
        <f t="shared" si="2"/>
        <v>56502.88796915266</v>
      </c>
    </row>
    <row r="19" spans="1:17" ht="12">
      <c r="A19">
        <f t="shared" si="0"/>
        <v>17</v>
      </c>
      <c r="B19" s="2">
        <v>34820</v>
      </c>
      <c r="C19">
        <v>57103</v>
      </c>
      <c r="F19">
        <f t="shared" si="3"/>
        <v>-3442</v>
      </c>
      <c r="I19" s="8">
        <f t="shared" si="4"/>
        <v>57287.416666666664</v>
      </c>
      <c r="J19" s="8">
        <f t="shared" si="7"/>
        <v>57258.291666666664</v>
      </c>
      <c r="K19" s="7">
        <f t="shared" si="9"/>
        <v>0.997287874609136</v>
      </c>
      <c r="N19" s="14">
        <f t="shared" si="8"/>
        <v>56912.58965975673</v>
      </c>
      <c r="Q19" s="14">
        <f t="shared" si="2"/>
        <v>56674.199532959254</v>
      </c>
    </row>
    <row r="20" spans="1:17" ht="12">
      <c r="A20">
        <f t="shared" si="0"/>
        <v>18</v>
      </c>
      <c r="B20" s="2">
        <v>34851</v>
      </c>
      <c r="C20">
        <v>56216</v>
      </c>
      <c r="F20">
        <f t="shared" si="3"/>
        <v>-887</v>
      </c>
      <c r="I20" s="8">
        <f t="shared" si="4"/>
        <v>57192.583333333336</v>
      </c>
      <c r="J20" s="8">
        <f t="shared" si="7"/>
        <v>57240</v>
      </c>
      <c r="K20" s="7">
        <f t="shared" si="9"/>
        <v>0.9821104122990916</v>
      </c>
      <c r="N20" s="14">
        <f t="shared" si="8"/>
        <v>57561.19807363023</v>
      </c>
      <c r="Q20" s="14">
        <f t="shared" si="2"/>
        <v>56845.51109676585</v>
      </c>
    </row>
    <row r="21" spans="1:17" ht="12">
      <c r="A21">
        <f t="shared" si="0"/>
        <v>19</v>
      </c>
      <c r="B21" s="2">
        <v>34881</v>
      </c>
      <c r="C21">
        <v>60314</v>
      </c>
      <c r="F21">
        <f t="shared" si="3"/>
        <v>4098</v>
      </c>
      <c r="I21" s="8">
        <f t="shared" si="4"/>
        <v>57212.25</v>
      </c>
      <c r="J21" s="8">
        <f t="shared" si="7"/>
        <v>57202.41666666667</v>
      </c>
      <c r="K21" s="7">
        <f t="shared" si="9"/>
        <v>1.0543960118235096</v>
      </c>
      <c r="N21" s="14">
        <f t="shared" si="8"/>
        <v>57496.51868371464</v>
      </c>
      <c r="Q21" s="14">
        <f t="shared" si="2"/>
        <v>57016.82266057244</v>
      </c>
    </row>
    <row r="22" spans="1:17" ht="12">
      <c r="A22">
        <f t="shared" si="0"/>
        <v>20</v>
      </c>
      <c r="B22" s="2">
        <v>34912</v>
      </c>
      <c r="C22">
        <v>71064</v>
      </c>
      <c r="F22">
        <f t="shared" si="3"/>
        <v>10750</v>
      </c>
      <c r="I22" s="8">
        <f t="shared" si="4"/>
        <v>57317</v>
      </c>
      <c r="J22" s="8">
        <f t="shared" si="7"/>
        <v>57264.625</v>
      </c>
      <c r="K22" s="7">
        <f t="shared" si="9"/>
        <v>1.240975558645499</v>
      </c>
      <c r="N22" s="14">
        <f t="shared" si="8"/>
        <v>58478.691147061894</v>
      </c>
      <c r="Q22" s="14">
        <f t="shared" si="2"/>
        <v>57188.134224379035</v>
      </c>
    </row>
    <row r="23" spans="1:17" ht="12">
      <c r="A23">
        <f t="shared" si="0"/>
        <v>21</v>
      </c>
      <c r="B23" s="2">
        <v>34943</v>
      </c>
      <c r="C23">
        <v>63463</v>
      </c>
      <c r="F23">
        <f t="shared" si="3"/>
        <v>-7601</v>
      </c>
      <c r="I23" s="8">
        <f t="shared" si="4"/>
        <v>57432.5</v>
      </c>
      <c r="J23" s="8">
        <f t="shared" si="7"/>
        <v>57374.75</v>
      </c>
      <c r="K23" s="7">
        <f t="shared" si="9"/>
        <v>1.106113752129639</v>
      </c>
      <c r="N23" s="14">
        <f t="shared" si="8"/>
        <v>57928.02743398049</v>
      </c>
      <c r="Q23" s="14">
        <f t="shared" si="2"/>
        <v>57359.44578818563</v>
      </c>
    </row>
    <row r="24" spans="1:17" ht="12">
      <c r="A24">
        <f t="shared" si="0"/>
        <v>22</v>
      </c>
      <c r="B24" s="2">
        <v>34973</v>
      </c>
      <c r="C24">
        <v>59463</v>
      </c>
      <c r="F24">
        <f t="shared" si="3"/>
        <v>-4000</v>
      </c>
      <c r="I24" s="8">
        <f t="shared" si="4"/>
        <v>57394</v>
      </c>
      <c r="J24" s="8">
        <f t="shared" si="7"/>
        <v>57413.25</v>
      </c>
      <c r="K24" s="7">
        <f t="shared" si="9"/>
        <v>1.0357016890700317</v>
      </c>
      <c r="N24" s="14">
        <f t="shared" si="8"/>
        <v>56978.40594087582</v>
      </c>
      <c r="Q24" s="14">
        <f t="shared" si="2"/>
        <v>57530.75735199223</v>
      </c>
    </row>
    <row r="25" spans="1:17" ht="12">
      <c r="A25">
        <f t="shared" si="0"/>
        <v>23</v>
      </c>
      <c r="B25" s="2">
        <v>35004</v>
      </c>
      <c r="C25">
        <v>51301</v>
      </c>
      <c r="F25">
        <f t="shared" si="3"/>
        <v>-8162</v>
      </c>
      <c r="I25" s="8">
        <f t="shared" si="4"/>
        <v>57557.583333333336</v>
      </c>
      <c r="J25" s="8">
        <f t="shared" si="7"/>
        <v>57475.79166666667</v>
      </c>
      <c r="K25" s="7">
        <f t="shared" si="9"/>
        <v>0.8925670880276405</v>
      </c>
      <c r="N25" s="14">
        <f t="shared" si="8"/>
        <v>56959.41262865579</v>
      </c>
      <c r="Q25" s="14">
        <f t="shared" si="2"/>
        <v>57702.06891579882</v>
      </c>
    </row>
    <row r="26" spans="1:17" ht="12">
      <c r="A26">
        <f t="shared" si="0"/>
        <v>24</v>
      </c>
      <c r="B26" s="3">
        <v>35034</v>
      </c>
      <c r="C26" s="4">
        <v>52732</v>
      </c>
      <c r="F26">
        <f t="shared" si="3"/>
        <v>1431</v>
      </c>
      <c r="I26" s="8">
        <f t="shared" si="4"/>
        <v>57626.25</v>
      </c>
      <c r="J26" s="8">
        <f t="shared" si="7"/>
        <v>57591.91666666667</v>
      </c>
      <c r="K26" s="7">
        <f t="shared" si="9"/>
        <v>0.9156146044800847</v>
      </c>
      <c r="N26" s="14">
        <f t="shared" si="8"/>
        <v>56139.63822754724</v>
      </c>
      <c r="Q26" s="14">
        <f t="shared" si="2"/>
        <v>57873.38047960542</v>
      </c>
    </row>
    <row r="27" spans="1:17" ht="12">
      <c r="A27">
        <f t="shared" si="0"/>
        <v>25</v>
      </c>
      <c r="B27" s="2">
        <v>35065</v>
      </c>
      <c r="C27">
        <v>52228</v>
      </c>
      <c r="F27">
        <f t="shared" si="3"/>
        <v>-504</v>
      </c>
      <c r="I27" s="8">
        <f t="shared" si="4"/>
        <v>57928</v>
      </c>
      <c r="J27" s="8">
        <f t="shared" si="7"/>
        <v>57777.125</v>
      </c>
      <c r="K27" s="7">
        <f t="shared" si="9"/>
        <v>0.9039563668147212</v>
      </c>
      <c r="N27" s="14">
        <f>C27/M3</f>
        <v>57126.10363455231</v>
      </c>
      <c r="Q27" s="14">
        <f t="shared" si="2"/>
        <v>58044.69204341201</v>
      </c>
    </row>
    <row r="28" spans="1:17" ht="12">
      <c r="A28">
        <f t="shared" si="0"/>
        <v>26</v>
      </c>
      <c r="B28" s="2">
        <v>35096</v>
      </c>
      <c r="C28">
        <v>48701</v>
      </c>
      <c r="F28">
        <f t="shared" si="3"/>
        <v>-3527</v>
      </c>
      <c r="I28" s="8">
        <f t="shared" si="4"/>
        <v>58201.166666666664</v>
      </c>
      <c r="J28" s="8">
        <f t="shared" si="7"/>
        <v>58064.58333333333</v>
      </c>
      <c r="K28" s="7">
        <f t="shared" si="9"/>
        <v>0.8387384736823222</v>
      </c>
      <c r="N28" s="14">
        <f aca="true" t="shared" si="10" ref="N28:N38">C28/M4</f>
        <v>58082.61203256325</v>
      </c>
      <c r="Q28" s="14">
        <f t="shared" si="2"/>
        <v>58216.003607218605</v>
      </c>
    </row>
    <row r="29" spans="1:17" ht="12">
      <c r="A29">
        <f t="shared" si="0"/>
        <v>27</v>
      </c>
      <c r="B29" s="2">
        <v>35125</v>
      </c>
      <c r="C29">
        <v>56060</v>
      </c>
      <c r="F29">
        <f t="shared" si="3"/>
        <v>7359</v>
      </c>
      <c r="I29" s="8">
        <f t="shared" si="4"/>
        <v>58260.75</v>
      </c>
      <c r="J29" s="8">
        <f t="shared" si="7"/>
        <v>58230.95833333333</v>
      </c>
      <c r="K29" s="7">
        <f t="shared" si="9"/>
        <v>0.9627181417673732</v>
      </c>
      <c r="N29" s="14">
        <f t="shared" si="10"/>
        <v>58329.67652052902</v>
      </c>
      <c r="Q29" s="14">
        <f t="shared" si="2"/>
        <v>58387.3151710252</v>
      </c>
    </row>
    <row r="30" spans="1:17" ht="12">
      <c r="A30">
        <f t="shared" si="0"/>
        <v>28</v>
      </c>
      <c r="B30" s="2">
        <v>35156</v>
      </c>
      <c r="C30">
        <v>60083</v>
      </c>
      <c r="F30">
        <f t="shared" si="3"/>
        <v>4023</v>
      </c>
      <c r="I30" s="8">
        <f t="shared" si="4"/>
        <v>58393.75</v>
      </c>
      <c r="J30" s="8">
        <f t="shared" si="7"/>
        <v>58327.25</v>
      </c>
      <c r="K30" s="7">
        <f t="shared" si="9"/>
        <v>1.0301017106069632</v>
      </c>
      <c r="N30" s="14">
        <f t="shared" si="10"/>
        <v>57525.01348805925</v>
      </c>
      <c r="Q30" s="14">
        <f t="shared" si="2"/>
        <v>58558.62673483179</v>
      </c>
    </row>
    <row r="31" spans="1:17" ht="12">
      <c r="A31">
        <f t="shared" si="0"/>
        <v>29</v>
      </c>
      <c r="B31" s="2">
        <v>35186</v>
      </c>
      <c r="C31">
        <v>59066</v>
      </c>
      <c r="F31">
        <f t="shared" si="3"/>
        <v>-1017</v>
      </c>
      <c r="I31" s="8">
        <f t="shared" si="4"/>
        <v>58637.75</v>
      </c>
      <c r="J31" s="8">
        <f t="shared" si="7"/>
        <v>58515.75</v>
      </c>
      <c r="K31" s="7">
        <f t="shared" si="9"/>
        <v>1.009403451207581</v>
      </c>
      <c r="N31" s="14">
        <f t="shared" si="10"/>
        <v>58869.04402296186</v>
      </c>
      <c r="Q31" s="14">
        <f t="shared" si="2"/>
        <v>58729.938298638386</v>
      </c>
    </row>
    <row r="32" spans="1:17" ht="12">
      <c r="A32">
        <f t="shared" si="0"/>
        <v>30</v>
      </c>
      <c r="B32" s="2">
        <v>35217</v>
      </c>
      <c r="C32">
        <v>57040</v>
      </c>
      <c r="F32">
        <f t="shared" si="3"/>
        <v>-2026</v>
      </c>
      <c r="I32" s="8">
        <f t="shared" si="4"/>
        <v>58831.25</v>
      </c>
      <c r="J32" s="8">
        <f t="shared" si="7"/>
        <v>58734.5</v>
      </c>
      <c r="K32" s="7">
        <f t="shared" si="9"/>
        <v>0.9711498352756898</v>
      </c>
      <c r="N32" s="14">
        <f t="shared" si="10"/>
        <v>58404.91564892323</v>
      </c>
      <c r="Q32" s="14">
        <f t="shared" si="2"/>
        <v>58901.24986244498</v>
      </c>
    </row>
    <row r="33" spans="1:17" ht="12">
      <c r="A33">
        <f t="shared" si="0"/>
        <v>31</v>
      </c>
      <c r="B33" s="2">
        <v>35247</v>
      </c>
      <c r="C33">
        <v>63935</v>
      </c>
      <c r="F33">
        <f t="shared" si="3"/>
        <v>6895</v>
      </c>
      <c r="N33" s="14">
        <f t="shared" si="10"/>
        <v>60948.36890346015</v>
      </c>
      <c r="Q33" s="14">
        <f t="shared" si="2"/>
        <v>59072.561426251574</v>
      </c>
    </row>
    <row r="34" spans="1:17" ht="12">
      <c r="A34">
        <f t="shared" si="0"/>
        <v>32</v>
      </c>
      <c r="B34" s="2">
        <v>35278</v>
      </c>
      <c r="C34">
        <v>74342</v>
      </c>
      <c r="F34">
        <f t="shared" si="3"/>
        <v>10407</v>
      </c>
      <c r="N34" s="14">
        <f t="shared" si="10"/>
        <v>61176.163138225755</v>
      </c>
      <c r="Q34" s="14">
        <f t="shared" si="2"/>
        <v>59243.872990058175</v>
      </c>
    </row>
    <row r="35" spans="1:17" ht="12">
      <c r="A35">
        <f t="shared" si="0"/>
        <v>33</v>
      </c>
      <c r="B35" s="2">
        <v>35309</v>
      </c>
      <c r="C35">
        <v>64178</v>
      </c>
      <c r="F35">
        <f t="shared" si="3"/>
        <v>-10164</v>
      </c>
      <c r="N35" s="14">
        <f t="shared" si="10"/>
        <v>58580.668179222535</v>
      </c>
      <c r="Q35" s="14">
        <f t="shared" si="2"/>
        <v>59415.18455386477</v>
      </c>
    </row>
    <row r="36" spans="1:17" ht="12">
      <c r="A36">
        <f t="shared" si="0"/>
        <v>34</v>
      </c>
      <c r="B36" s="2">
        <v>35339</v>
      </c>
      <c r="C36">
        <v>61059</v>
      </c>
      <c r="F36">
        <f t="shared" si="3"/>
        <v>-3119</v>
      </c>
      <c r="N36" s="14">
        <f t="shared" si="10"/>
        <v>58507.71888979595</v>
      </c>
      <c r="Q36" s="14">
        <f t="shared" si="2"/>
        <v>59586.49611767136</v>
      </c>
    </row>
    <row r="37" spans="1:17" ht="12">
      <c r="A37">
        <f t="shared" si="0"/>
        <v>35</v>
      </c>
      <c r="B37" s="2">
        <v>35370</v>
      </c>
      <c r="C37">
        <v>54229</v>
      </c>
      <c r="F37">
        <f t="shared" si="3"/>
        <v>-6830</v>
      </c>
      <c r="N37" s="14">
        <f t="shared" si="10"/>
        <v>60210.36602482163</v>
      </c>
      <c r="Q37" s="14">
        <f t="shared" si="2"/>
        <v>59757.807681477956</v>
      </c>
    </row>
    <row r="38" spans="1:17" ht="12">
      <c r="A38">
        <f t="shared" si="0"/>
        <v>36</v>
      </c>
      <c r="B38" s="2">
        <v>35400</v>
      </c>
      <c r="C38">
        <v>55054</v>
      </c>
      <c r="F38">
        <f t="shared" si="3"/>
        <v>825</v>
      </c>
      <c r="N38" s="14">
        <f t="shared" si="10"/>
        <v>58611.69011187488</v>
      </c>
      <c r="Q38" s="14">
        <f t="shared" si="2"/>
        <v>59929.11924528455</v>
      </c>
    </row>
    <row r="39" spans="1:3" s="18" customFormat="1" ht="12">
      <c r="A39" s="18">
        <v>37</v>
      </c>
      <c r="C39" s="18">
        <f aca="true" t="shared" si="11" ref="C39:C50">($O$4+$O$3*A39)*M3</f>
        <v>54947.30255677119</v>
      </c>
    </row>
    <row r="40" spans="1:3" s="18" customFormat="1" ht="12">
      <c r="A40" s="18">
        <v>38</v>
      </c>
      <c r="C40" s="18">
        <f t="shared" si="11"/>
        <v>50536.53791700791</v>
      </c>
    </row>
    <row r="41" spans="1:3" s="18" customFormat="1" ht="12">
      <c r="A41" s="18">
        <v>39</v>
      </c>
      <c r="C41" s="18">
        <f t="shared" si="11"/>
        <v>58091.14340792016</v>
      </c>
    </row>
    <row r="42" spans="1:3" s="18" customFormat="1" ht="12">
      <c r="A42" s="18">
        <v>40</v>
      </c>
      <c r="C42" s="18">
        <f t="shared" si="11"/>
        <v>63309.727395773036</v>
      </c>
    </row>
    <row r="43" spans="1:3" s="18" customFormat="1" ht="12">
      <c r="A43" s="18">
        <v>41</v>
      </c>
      <c r="C43" s="18">
        <f t="shared" si="11"/>
        <v>60989.04544943106</v>
      </c>
    </row>
    <row r="44" spans="1:3" s="18" customFormat="1" ht="12">
      <c r="A44" s="18">
        <v>42</v>
      </c>
      <c r="C44" s="18">
        <f t="shared" si="11"/>
        <v>59532.431349591425</v>
      </c>
    </row>
    <row r="45" spans="1:3" s="18" customFormat="1" ht="12">
      <c r="A45" s="18">
        <v>43</v>
      </c>
      <c r="C45" s="18">
        <f t="shared" si="11"/>
        <v>64123.74839696838</v>
      </c>
    </row>
    <row r="46" spans="1:3" s="18" customFormat="1" ht="12">
      <c r="A46" s="18">
        <v>44</v>
      </c>
      <c r="C46" s="18">
        <f t="shared" si="11"/>
        <v>74492.01622612892</v>
      </c>
    </row>
    <row r="47" spans="1:3" s="18" customFormat="1" ht="12">
      <c r="A47" s="18">
        <v>45</v>
      </c>
      <c r="C47" s="18">
        <f t="shared" si="11"/>
        <v>67344.41650156757</v>
      </c>
    </row>
    <row r="48" spans="1:3" s="18" customFormat="1" ht="12">
      <c r="A48" s="18">
        <v>46</v>
      </c>
      <c r="C48" s="18">
        <f t="shared" si="11"/>
        <v>64330.199350823204</v>
      </c>
    </row>
    <row r="49" spans="1:3" ht="12">
      <c r="A49" s="18">
        <v>47</v>
      </c>
      <c r="C49" s="18">
        <f t="shared" si="11"/>
        <v>55672.91866156384</v>
      </c>
    </row>
    <row r="50" spans="1:3" ht="12">
      <c r="A50" s="18">
        <v>48</v>
      </c>
      <c r="C50" s="18">
        <f t="shared" si="11"/>
        <v>58222.41887961204</v>
      </c>
    </row>
  </sheetData>
  <printOptions horizontalCentered="1" verticalCentered="1"/>
  <pageMargins left="1.1811023622047245" right="1.1811023622047245" top="1.3779527559055118" bottom="0.984251968503937" header="0.984251968503937" footer="0.5118110236220472"/>
  <pageSetup fitToWidth="10" horizontalDpi="360" verticalDpi="360" orientation="landscape" scale="89" r:id="rId2"/>
  <headerFooter alignWithMargins="0">
    <oddHeader xml:space="preserve">&amp;L&amp;"Arial,Grassetto\&amp;12Determinazione della componente di stagionalità&amp;R&amp;12CAFFE'           </oddHeader>
    <oddFooter>&amp;C92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Fabrizio Dallari</dc:creator>
  <cp:keywords/>
  <dc:description/>
  <cp:lastModifiedBy>FD</cp:lastModifiedBy>
  <dcterms:created xsi:type="dcterms:W3CDTF">2003-04-15T05:36:43Z</dcterms:created>
  <dcterms:modified xsi:type="dcterms:W3CDTF">2006-10-16T15:24:09Z</dcterms:modified>
  <cp:category/>
  <cp:version/>
  <cp:contentType/>
  <cp:contentStatus/>
</cp:coreProperties>
</file>