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275" windowHeight="7425" activeTab="2"/>
  </bookViews>
  <sheets>
    <sheet name="Foglio1" sheetId="1" r:id="rId1"/>
    <sheet name="operativi" sheetId="2" r:id="rId2"/>
    <sheet name="BUDGET ECONOMICO" sheetId="3" r:id="rId3"/>
  </sheets>
  <calcPr calcId="145621"/>
</workbook>
</file>

<file path=xl/calcChain.xml><?xml version="1.0" encoding="utf-8"?>
<calcChain xmlns="http://schemas.openxmlformats.org/spreadsheetml/2006/main">
  <c r="F9" i="3" l="1"/>
  <c r="B6" i="3"/>
  <c r="B7" i="3" s="1"/>
  <c r="B5" i="3"/>
  <c r="B4" i="3"/>
  <c r="E2" i="3"/>
  <c r="D2" i="3"/>
  <c r="C2" i="3"/>
  <c r="B2" i="3"/>
  <c r="G26" i="2"/>
  <c r="E25" i="2"/>
  <c r="E6" i="3" s="1"/>
  <c r="E24" i="2"/>
  <c r="D6" i="3" s="1"/>
  <c r="E23" i="2"/>
  <c r="C6" i="3" s="1"/>
  <c r="E22" i="2"/>
  <c r="B25" i="2"/>
  <c r="B24" i="2"/>
  <c r="B23" i="2"/>
  <c r="B22" i="2"/>
  <c r="F16" i="2"/>
  <c r="E16" i="2"/>
  <c r="F9" i="2"/>
  <c r="E9" i="2"/>
  <c r="B12" i="2"/>
  <c r="E12" i="2" s="1"/>
  <c r="F12" i="2" s="1"/>
  <c r="E4" i="3" s="1"/>
  <c r="B11" i="2"/>
  <c r="E11" i="2" s="1"/>
  <c r="B10" i="2"/>
  <c r="E17" i="2" s="1"/>
  <c r="F17" i="2" s="1"/>
  <c r="C5" i="3" s="1"/>
  <c r="B9" i="2"/>
  <c r="D6" i="2"/>
  <c r="D5" i="2"/>
  <c r="D4" i="2"/>
  <c r="D3" i="2"/>
  <c r="D7" i="2" s="1"/>
  <c r="A13" i="1"/>
  <c r="A12" i="1"/>
  <c r="D9" i="1"/>
  <c r="C9" i="1"/>
  <c r="B9" i="1"/>
  <c r="D8" i="1"/>
  <c r="C8" i="1"/>
  <c r="B8" i="1"/>
  <c r="E10" i="1"/>
  <c r="D10" i="1"/>
  <c r="C10" i="1"/>
  <c r="B10" i="1"/>
  <c r="A10" i="1"/>
  <c r="A3" i="1"/>
  <c r="B8" i="3" l="1"/>
  <c r="F2" i="3"/>
  <c r="E10" i="2"/>
  <c r="F10" i="2" s="1"/>
  <c r="C4" i="3" s="1"/>
  <c r="C7" i="3" s="1"/>
  <c r="C8" i="3" s="1"/>
  <c r="E19" i="2"/>
  <c r="F19" i="2" s="1"/>
  <c r="E5" i="3" s="1"/>
  <c r="F6" i="3"/>
  <c r="F11" i="2"/>
  <c r="E18" i="2"/>
  <c r="E13" i="2" l="1"/>
  <c r="B13" i="2" s="1"/>
  <c r="B14" i="2" s="1"/>
  <c r="E7" i="3"/>
  <c r="E8" i="3" s="1"/>
  <c r="F13" i="2"/>
  <c r="D4" i="3"/>
  <c r="F18" i="2"/>
  <c r="E20" i="2"/>
  <c r="F4" i="3" l="1"/>
  <c r="D5" i="3"/>
  <c r="F5" i="3" s="1"/>
  <c r="F20" i="2"/>
  <c r="H26" i="2" s="1"/>
  <c r="D7" i="3" l="1"/>
  <c r="F7" i="3" s="1"/>
  <c r="F8" i="3" s="1"/>
  <c r="F10" i="3" s="1"/>
  <c r="F26" i="2"/>
  <c r="D8" i="3" l="1"/>
</calcChain>
</file>

<file path=xl/sharedStrings.xml><?xml version="1.0" encoding="utf-8"?>
<sst xmlns="http://schemas.openxmlformats.org/spreadsheetml/2006/main" count="64" uniqueCount="49">
  <si>
    <t>A</t>
  </si>
  <si>
    <t>B</t>
  </si>
  <si>
    <t>C</t>
  </si>
  <si>
    <t>costo variabile unitario mp</t>
  </si>
  <si>
    <t>costo variabile unitario md</t>
  </si>
  <si>
    <t>altri costi variabili industriali</t>
  </si>
  <si>
    <t>quota unitaria costi fissi</t>
  </si>
  <si>
    <t>CPI</t>
  </si>
  <si>
    <t>budget vendite</t>
  </si>
  <si>
    <t>D</t>
  </si>
  <si>
    <t>V</t>
  </si>
  <si>
    <t>p unitario</t>
  </si>
  <si>
    <t>totale</t>
  </si>
  <si>
    <t>piano di produzione</t>
  </si>
  <si>
    <t>scf</t>
  </si>
  <si>
    <t>sci</t>
  </si>
  <si>
    <t>situazione rimanenze</t>
  </si>
  <si>
    <t>P</t>
  </si>
  <si>
    <t>standard fisico</t>
  </si>
  <si>
    <t>p standard</t>
  </si>
  <si>
    <t>totale kg</t>
  </si>
  <si>
    <t>Totale valore</t>
  </si>
  <si>
    <t>budget consumi di mp</t>
  </si>
  <si>
    <t>acquisti</t>
  </si>
  <si>
    <t>budget acquisti</t>
  </si>
  <si>
    <t>budget costi lavoro</t>
  </si>
  <si>
    <t>totale ore</t>
  </si>
  <si>
    <t>totale costi fissi comuni</t>
  </si>
  <si>
    <t>CVU</t>
  </si>
  <si>
    <t>SCI</t>
  </si>
  <si>
    <t>SCF</t>
  </si>
  <si>
    <t>VAL SCORTE</t>
  </si>
  <si>
    <t>COSTO VARIABILE DEL VENDUTO</t>
  </si>
  <si>
    <t>TOT</t>
  </si>
  <si>
    <t>RICAVI</t>
  </si>
  <si>
    <t>CONSUMI MP</t>
  </si>
  <si>
    <t>LAVORO DIRETTO</t>
  </si>
  <si>
    <t>SCI -SCF</t>
  </si>
  <si>
    <t xml:space="preserve">TOTALE </t>
  </si>
  <si>
    <t>MARGINE DI CONTRIBUZIONE</t>
  </si>
  <si>
    <t>COSTI FISSI COMUNI</t>
  </si>
  <si>
    <t>REDDITO OPERATIVO</t>
  </si>
  <si>
    <t>COSTO PIENO DEL VENDUTO</t>
  </si>
  <si>
    <t>quota allocata costi fissi</t>
  </si>
  <si>
    <t>costo pieno</t>
  </si>
  <si>
    <t xml:space="preserve">NOTA CHE NON CI SONO COSTI DI PERIODO: </t>
  </si>
  <si>
    <t xml:space="preserve">DOVE SAREBBERO COLLOCATI NEL PROSPETTO? </t>
  </si>
  <si>
    <t>HANNO IMPATTO SU VALUTAZIONE SCORTE?</t>
  </si>
  <si>
    <t>SE CI FOSSERO COSTI FISSI SPECIFICI?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</si>
</sst>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7" zoomScale="262" zoomScaleNormal="262" workbookViewId="0">
      <selection activeCell="A14" sqref="A14"/>
    </sheetView>
  </sheetViews>
  <sheetFormatPr defaultRowHeight="15" x14ac:dyDescent="0.25"/>
  <cols>
    <col min="1" max="1" width="25" bestFit="1" customWidth="1"/>
  </cols>
  <sheetData>
    <row r="1" spans="1:5" x14ac:dyDescent="0.25">
      <c r="A1">
        <v>760000</v>
      </c>
    </row>
    <row r="2" spans="1:5" x14ac:dyDescent="0.25">
      <c r="A2">
        <v>783100</v>
      </c>
    </row>
    <row r="3" spans="1:5" x14ac:dyDescent="0.25">
      <c r="A3">
        <f>A1-A2</f>
        <v>-23100</v>
      </c>
    </row>
    <row r="4" spans="1:5" x14ac:dyDescent="0.25">
      <c r="B4" t="s">
        <v>0</v>
      </c>
      <c r="C4" t="s">
        <v>1</v>
      </c>
      <c r="D4" t="s">
        <v>2</v>
      </c>
    </row>
    <row r="5" spans="1:5" x14ac:dyDescent="0.25">
      <c r="A5" t="s">
        <v>3</v>
      </c>
      <c r="B5">
        <v>3.1</v>
      </c>
      <c r="C5">
        <v>3.7</v>
      </c>
      <c r="D5">
        <v>3.9</v>
      </c>
    </row>
    <row r="6" spans="1:5" x14ac:dyDescent="0.25">
      <c r="A6" t="s">
        <v>4</v>
      </c>
      <c r="B6">
        <v>1.5</v>
      </c>
      <c r="C6">
        <v>2.6</v>
      </c>
      <c r="D6">
        <v>3.8</v>
      </c>
    </row>
    <row r="7" spans="1:5" x14ac:dyDescent="0.25">
      <c r="A7" t="s">
        <v>5</v>
      </c>
      <c r="B7">
        <v>0.4</v>
      </c>
      <c r="C7">
        <v>0.4</v>
      </c>
      <c r="D7">
        <v>0.4</v>
      </c>
    </row>
    <row r="8" spans="1:5" x14ac:dyDescent="0.25">
      <c r="A8" t="s">
        <v>6</v>
      </c>
      <c r="B8">
        <f>B10/16000</f>
        <v>0.54784514243973703</v>
      </c>
      <c r="C8">
        <f>C10/61000</f>
        <v>0.94959824689554417</v>
      </c>
      <c r="D8">
        <f>D10/24000</f>
        <v>1.3878743608473338</v>
      </c>
    </row>
    <row r="9" spans="1:5" x14ac:dyDescent="0.25">
      <c r="A9" t="s">
        <v>7</v>
      </c>
      <c r="B9" s="1">
        <f>SUM(B5:B8)</f>
        <v>5.547845142439737</v>
      </c>
      <c r="C9" s="1">
        <f>SUM(C5:C8)</f>
        <v>7.649598246895545</v>
      </c>
      <c r="D9" s="1">
        <f>SUM(D5:D8)</f>
        <v>9.4878743608473339</v>
      </c>
    </row>
    <row r="10" spans="1:5" x14ac:dyDescent="0.25">
      <c r="A10">
        <f>100000/273800</f>
        <v>0.36523009495982467</v>
      </c>
      <c r="B10">
        <f>A10*24000</f>
        <v>8765.522279035793</v>
      </c>
      <c r="C10">
        <f>A10*158600</f>
        <v>57925.493060628192</v>
      </c>
      <c r="D10">
        <f>A10*91200</f>
        <v>33308.984660336013</v>
      </c>
      <c r="E10">
        <f>SUM(A10:D10)</f>
        <v>100000.36523009496</v>
      </c>
    </row>
    <row r="12" spans="1:5" x14ac:dyDescent="0.25">
      <c r="A12">
        <f>783100 -4000*B9-16000*C9-7000*D9</f>
        <v>572099.92695398093</v>
      </c>
    </row>
    <row r="13" spans="1:5" x14ac:dyDescent="0.25">
      <c r="A13">
        <f>760000-A12</f>
        <v>187900.07304601907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9" zoomScale="172" zoomScaleNormal="172" workbookViewId="0">
      <selection activeCell="A26" sqref="A26"/>
    </sheetView>
  </sheetViews>
  <sheetFormatPr defaultRowHeight="15" x14ac:dyDescent="0.25"/>
  <cols>
    <col min="1" max="1" width="22.28515625" bestFit="1" customWidth="1"/>
    <col min="3" max="3" width="14" bestFit="1" customWidth="1"/>
    <col min="4" max="4" width="9.42578125" customWidth="1"/>
    <col min="5" max="5" width="11.5703125" bestFit="1" customWidth="1"/>
    <col min="6" max="6" width="30" bestFit="1" customWidth="1"/>
    <col min="11" max="11" width="11.28515625" bestFit="1" customWidth="1"/>
    <col min="12" max="12" width="11.5703125" bestFit="1" customWidth="1"/>
    <col min="13" max="13" width="26.28515625" bestFit="1" customWidth="1"/>
  </cols>
  <sheetData>
    <row r="1" spans="1:8" x14ac:dyDescent="0.25">
      <c r="G1" t="s">
        <v>16</v>
      </c>
    </row>
    <row r="2" spans="1:8" x14ac:dyDescent="0.25">
      <c r="A2" t="s">
        <v>8</v>
      </c>
      <c r="B2" t="s">
        <v>10</v>
      </c>
      <c r="C2" t="s">
        <v>11</v>
      </c>
      <c r="D2" t="s">
        <v>12</v>
      </c>
      <c r="G2" t="s">
        <v>15</v>
      </c>
      <c r="H2" t="s">
        <v>14</v>
      </c>
    </row>
    <row r="3" spans="1:8" x14ac:dyDescent="0.25">
      <c r="A3" t="s">
        <v>0</v>
      </c>
      <c r="B3">
        <v>700</v>
      </c>
      <c r="C3">
        <v>90</v>
      </c>
      <c r="D3">
        <f>B3*C3</f>
        <v>63000</v>
      </c>
      <c r="G3">
        <v>120</v>
      </c>
      <c r="H3">
        <v>120</v>
      </c>
    </row>
    <row r="4" spans="1:8" x14ac:dyDescent="0.25">
      <c r="A4" t="s">
        <v>1</v>
      </c>
      <c r="B4">
        <v>4800</v>
      </c>
      <c r="C4">
        <v>12.75</v>
      </c>
      <c r="D4">
        <f>B4*C4</f>
        <v>61200</v>
      </c>
      <c r="G4">
        <v>850</v>
      </c>
      <c r="H4">
        <v>1100</v>
      </c>
    </row>
    <row r="5" spans="1:8" x14ac:dyDescent="0.25">
      <c r="A5" t="s">
        <v>2</v>
      </c>
      <c r="B5">
        <v>600</v>
      </c>
      <c r="C5">
        <v>25</v>
      </c>
      <c r="D5">
        <f>B5*C5</f>
        <v>15000</v>
      </c>
      <c r="G5">
        <v>200</v>
      </c>
      <c r="H5">
        <v>80</v>
      </c>
    </row>
    <row r="6" spans="1:8" x14ac:dyDescent="0.25">
      <c r="A6" t="s">
        <v>9</v>
      </c>
      <c r="B6">
        <v>1400</v>
      </c>
      <c r="C6">
        <v>58</v>
      </c>
      <c r="D6">
        <f>B6*C6</f>
        <v>81200</v>
      </c>
      <c r="G6">
        <v>380</v>
      </c>
      <c r="H6">
        <v>250</v>
      </c>
    </row>
    <row r="7" spans="1:8" x14ac:dyDescent="0.25">
      <c r="D7">
        <f>SUM(D3:D6)</f>
        <v>220400</v>
      </c>
    </row>
    <row r="8" spans="1:8" x14ac:dyDescent="0.25">
      <c r="A8" s="1" t="s">
        <v>13</v>
      </c>
      <c r="B8" t="s">
        <v>17</v>
      </c>
      <c r="C8" t="s">
        <v>18</v>
      </c>
      <c r="D8" t="s">
        <v>19</v>
      </c>
      <c r="E8" t="s">
        <v>20</v>
      </c>
      <c r="F8" t="s">
        <v>21</v>
      </c>
    </row>
    <row r="9" spans="1:8" x14ac:dyDescent="0.25">
      <c r="B9">
        <f>B3+H3-G3</f>
        <v>700</v>
      </c>
      <c r="C9">
        <v>5</v>
      </c>
      <c r="D9">
        <v>2.1</v>
      </c>
      <c r="E9">
        <f>B9*C9</f>
        <v>3500</v>
      </c>
      <c r="F9">
        <f>D9*E9</f>
        <v>7350</v>
      </c>
    </row>
    <row r="10" spans="1:8" x14ac:dyDescent="0.25">
      <c r="B10">
        <f>B4+H4-G4</f>
        <v>5050</v>
      </c>
      <c r="C10">
        <v>1.3</v>
      </c>
      <c r="D10">
        <v>2.1</v>
      </c>
      <c r="E10">
        <f t="shared" ref="E10:E12" si="0">B10*C10</f>
        <v>6565</v>
      </c>
      <c r="F10">
        <f>D10*E10</f>
        <v>13786.5</v>
      </c>
    </row>
    <row r="11" spans="1:8" x14ac:dyDescent="0.25">
      <c r="B11">
        <f>B5+H5-G5</f>
        <v>480</v>
      </c>
      <c r="C11">
        <v>4</v>
      </c>
      <c r="D11">
        <v>2.1</v>
      </c>
      <c r="E11">
        <f t="shared" si="0"/>
        <v>1920</v>
      </c>
      <c r="F11">
        <f>D11*E11</f>
        <v>4032</v>
      </c>
    </row>
    <row r="12" spans="1:8" x14ac:dyDescent="0.25">
      <c r="B12">
        <f>B6+H6-G6</f>
        <v>1270</v>
      </c>
      <c r="C12">
        <v>2.8</v>
      </c>
      <c r="D12">
        <v>2.1</v>
      </c>
      <c r="E12">
        <f t="shared" si="0"/>
        <v>3556</v>
      </c>
      <c r="F12">
        <f>D12*E12</f>
        <v>7467.6</v>
      </c>
    </row>
    <row r="13" spans="1:8" x14ac:dyDescent="0.25">
      <c r="A13" t="s">
        <v>23</v>
      </c>
      <c r="B13" s="1">
        <f>E13+D13-C13</f>
        <v>15191</v>
      </c>
      <c r="C13">
        <v>1200</v>
      </c>
      <c r="D13">
        <v>850</v>
      </c>
      <c r="E13">
        <f>SUM(E9:E12)</f>
        <v>15541</v>
      </c>
      <c r="F13" s="1">
        <f>SUM(F9:F12)</f>
        <v>32636.1</v>
      </c>
      <c r="G13" t="s">
        <v>22</v>
      </c>
    </row>
    <row r="14" spans="1:8" x14ac:dyDescent="0.25">
      <c r="A14" t="s">
        <v>24</v>
      </c>
      <c r="B14" s="1">
        <f>B13*D12</f>
        <v>31901.100000000002</v>
      </c>
    </row>
    <row r="15" spans="1:8" x14ac:dyDescent="0.25">
      <c r="A15" t="s">
        <v>25</v>
      </c>
      <c r="E15" t="s">
        <v>26</v>
      </c>
      <c r="F15" t="s">
        <v>21</v>
      </c>
    </row>
    <row r="16" spans="1:8" x14ac:dyDescent="0.25">
      <c r="C16">
        <v>3.2</v>
      </c>
      <c r="D16">
        <v>16.2</v>
      </c>
      <c r="E16">
        <f>B9*C16</f>
        <v>2240</v>
      </c>
      <c r="F16">
        <f>D16*E16</f>
        <v>36288</v>
      </c>
    </row>
    <row r="17" spans="1:13" x14ac:dyDescent="0.25">
      <c r="C17">
        <v>0.4</v>
      </c>
      <c r="D17">
        <v>14.4</v>
      </c>
      <c r="E17">
        <f>B10*C17</f>
        <v>2020</v>
      </c>
      <c r="F17">
        <f>D17*E17</f>
        <v>29088</v>
      </c>
    </row>
    <row r="18" spans="1:13" x14ac:dyDescent="0.25">
      <c r="C18">
        <v>0.8</v>
      </c>
      <c r="D18">
        <v>14.4</v>
      </c>
      <c r="E18">
        <f>B11*C18</f>
        <v>384</v>
      </c>
      <c r="F18">
        <f>D18*E18</f>
        <v>5529.6</v>
      </c>
    </row>
    <row r="19" spans="1:13" x14ac:dyDescent="0.25">
      <c r="C19">
        <v>2.4</v>
      </c>
      <c r="D19">
        <v>16.2</v>
      </c>
      <c r="E19">
        <f>B12*C19</f>
        <v>3048</v>
      </c>
      <c r="F19">
        <f>D19*E19</f>
        <v>49377.599999999999</v>
      </c>
    </row>
    <row r="20" spans="1:13" x14ac:dyDescent="0.25">
      <c r="A20" t="s">
        <v>27</v>
      </c>
      <c r="B20" s="3">
        <v>40000</v>
      </c>
      <c r="E20">
        <f>SUM(E16:E19)</f>
        <v>7692</v>
      </c>
      <c r="F20" s="2">
        <f>SUM(F16:F19)</f>
        <v>120283.20000000001</v>
      </c>
    </row>
    <row r="21" spans="1:13" ht="45" x14ac:dyDescent="0.25">
      <c r="B21" t="s">
        <v>28</v>
      </c>
      <c r="C21" t="s">
        <v>29</v>
      </c>
      <c r="D21" t="s">
        <v>30</v>
      </c>
      <c r="E21" t="s">
        <v>31</v>
      </c>
      <c r="F21" t="s">
        <v>32</v>
      </c>
      <c r="I21" s="5" t="s">
        <v>43</v>
      </c>
      <c r="J21" s="5" t="s">
        <v>6</v>
      </c>
      <c r="K21" t="s">
        <v>44</v>
      </c>
      <c r="L21" t="s">
        <v>31</v>
      </c>
      <c r="M21" t="s">
        <v>42</v>
      </c>
    </row>
    <row r="22" spans="1:13" x14ac:dyDescent="0.25">
      <c r="A22" t="s">
        <v>0</v>
      </c>
      <c r="B22">
        <f>(C9*D9)+(C16*D16)</f>
        <v>62.34</v>
      </c>
      <c r="E22">
        <f>(G3-H3)*B22</f>
        <v>0</v>
      </c>
    </row>
    <row r="23" spans="1:13" x14ac:dyDescent="0.25">
      <c r="A23" t="s">
        <v>1</v>
      </c>
      <c r="B23">
        <f>(C10*D10)+(C17*D17)</f>
        <v>8.490000000000002</v>
      </c>
      <c r="E23">
        <f>(G4-H4)*B23</f>
        <v>-2122.5000000000005</v>
      </c>
    </row>
    <row r="24" spans="1:13" x14ac:dyDescent="0.25">
      <c r="A24" t="s">
        <v>2</v>
      </c>
      <c r="B24">
        <f>(C11*D11)+(C18*D18)</f>
        <v>19.920000000000002</v>
      </c>
      <c r="E24">
        <f>(G5-H5)*B24</f>
        <v>2390.4</v>
      </c>
    </row>
    <row r="25" spans="1:13" x14ac:dyDescent="0.25">
      <c r="A25" t="s">
        <v>9</v>
      </c>
      <c r="B25">
        <f>(C12*D12)+(C19*D19)</f>
        <v>44.76</v>
      </c>
      <c r="E25">
        <f>(G6-H6)*B25</f>
        <v>5818.8</v>
      </c>
    </row>
    <row r="26" spans="1:13" x14ac:dyDescent="0.25">
      <c r="F26" s="4">
        <f>F13+F20+E22+E23+E24+E25</f>
        <v>159006</v>
      </c>
      <c r="G26">
        <f>(B22*B3)+(B23*B4)+(B24*B5)+(B25*B6)</f>
        <v>159006</v>
      </c>
      <c r="H26">
        <f>F13+F20</f>
        <v>152919.30000000002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I5" sqref="I5"/>
    </sheetView>
  </sheetViews>
  <sheetFormatPr defaultRowHeight="15" x14ac:dyDescent="0.25"/>
  <cols>
    <col min="1" max="1" width="30" bestFit="1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9</v>
      </c>
      <c r="F1" t="s">
        <v>33</v>
      </c>
    </row>
    <row r="2" spans="1:13" x14ac:dyDescent="0.25">
      <c r="A2" t="s">
        <v>34</v>
      </c>
      <c r="B2">
        <f>operativi!D3</f>
        <v>63000</v>
      </c>
      <c r="C2">
        <f>operativi!D4</f>
        <v>61200</v>
      </c>
      <c r="D2">
        <f>operativi!D5</f>
        <v>15000</v>
      </c>
      <c r="E2">
        <f>operativi!D6</f>
        <v>81200</v>
      </c>
      <c r="F2">
        <f>SUM(B2:E2)</f>
        <v>220400</v>
      </c>
    </row>
    <row r="3" spans="1:13" x14ac:dyDescent="0.25">
      <c r="A3" t="s">
        <v>32</v>
      </c>
    </row>
    <row r="4" spans="1:13" x14ac:dyDescent="0.25">
      <c r="A4" t="s">
        <v>35</v>
      </c>
      <c r="B4">
        <f>operativi!F9</f>
        <v>7350</v>
      </c>
      <c r="C4">
        <f>operativi!F10</f>
        <v>13786.5</v>
      </c>
      <c r="D4">
        <f>operativi!F11</f>
        <v>4032</v>
      </c>
      <c r="E4">
        <f>operativi!F12</f>
        <v>7467.6</v>
      </c>
      <c r="F4">
        <f>SUM(B4:E4)</f>
        <v>32636.1</v>
      </c>
      <c r="I4" s="1" t="s">
        <v>45</v>
      </c>
      <c r="J4" s="1"/>
      <c r="K4" s="1"/>
      <c r="L4" s="1"/>
      <c r="M4" s="1"/>
    </row>
    <row r="5" spans="1:13" x14ac:dyDescent="0.25">
      <c r="A5" t="s">
        <v>36</v>
      </c>
      <c r="B5">
        <f>operativi!F16</f>
        <v>36288</v>
      </c>
      <c r="C5">
        <f>operativi!F17</f>
        <v>29088</v>
      </c>
      <c r="D5">
        <f>operativi!F18</f>
        <v>5529.6</v>
      </c>
      <c r="E5">
        <f>operativi!F19</f>
        <v>49377.599999999999</v>
      </c>
      <c r="F5">
        <f>SUM(B5:E5)</f>
        <v>120283.20000000001</v>
      </c>
      <c r="I5" s="1" t="s">
        <v>46</v>
      </c>
      <c r="J5" s="1"/>
      <c r="K5" s="1"/>
      <c r="L5" s="1"/>
      <c r="M5" s="1"/>
    </row>
    <row r="6" spans="1:13" x14ac:dyDescent="0.25">
      <c r="A6" t="s">
        <v>37</v>
      </c>
      <c r="B6">
        <f>operativi!E22</f>
        <v>0</v>
      </c>
      <c r="C6">
        <f>operativi!E23</f>
        <v>-2122.5000000000005</v>
      </c>
      <c r="D6">
        <f>operativi!E24</f>
        <v>2390.4</v>
      </c>
      <c r="E6">
        <f>operativi!E25</f>
        <v>5818.8</v>
      </c>
      <c r="F6">
        <f>SUM(B6:E6)</f>
        <v>6086.7</v>
      </c>
      <c r="I6" s="1" t="s">
        <v>47</v>
      </c>
      <c r="J6" s="1"/>
      <c r="K6" s="1"/>
      <c r="L6" s="1"/>
      <c r="M6" s="1"/>
    </row>
    <row r="7" spans="1:13" x14ac:dyDescent="0.25">
      <c r="A7" t="s">
        <v>38</v>
      </c>
      <c r="B7">
        <f>B4+B5+B6</f>
        <v>43638</v>
      </c>
      <c r="C7">
        <f>C4+C5+C6</f>
        <v>40752</v>
      </c>
      <c r="D7">
        <f>D4+D5+D6</f>
        <v>11952</v>
      </c>
      <c r="E7">
        <f>E4+E5+E6</f>
        <v>62664</v>
      </c>
      <c r="F7" s="4">
        <f>SUM(B7:E7)</f>
        <v>159006</v>
      </c>
      <c r="I7" s="1"/>
      <c r="J7" s="1"/>
      <c r="K7" s="1"/>
      <c r="L7" s="1"/>
      <c r="M7" s="1"/>
    </row>
    <row r="8" spans="1:13" x14ac:dyDescent="0.25">
      <c r="A8" t="s">
        <v>39</v>
      </c>
      <c r="B8">
        <f>B2-B7</f>
        <v>19362</v>
      </c>
      <c r="C8">
        <f>C2-C7</f>
        <v>20448</v>
      </c>
      <c r="D8">
        <f>D2-D7</f>
        <v>3048</v>
      </c>
      <c r="E8">
        <f>E2-E7</f>
        <v>18536</v>
      </c>
      <c r="F8">
        <f>F2-F7</f>
        <v>61394</v>
      </c>
      <c r="I8" s="1" t="s">
        <v>48</v>
      </c>
      <c r="J8" s="1"/>
      <c r="K8" s="1"/>
      <c r="L8" s="1"/>
      <c r="M8" s="1"/>
    </row>
    <row r="9" spans="1:13" x14ac:dyDescent="0.25">
      <c r="A9" t="s">
        <v>40</v>
      </c>
      <c r="F9" s="3">
        <f>operativi!B20</f>
        <v>40000</v>
      </c>
    </row>
    <row r="10" spans="1:13" x14ac:dyDescent="0.25">
      <c r="A10" t="s">
        <v>41</v>
      </c>
      <c r="F10" s="3">
        <f>F8-F9</f>
        <v>21394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operativi</vt:lpstr>
      <vt:lpstr>BUDGET ECONOMICO</vt:lpstr>
    </vt:vector>
  </TitlesOfParts>
  <Company>Università Carlo Cattaneo - LIUC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ulpDoc</dc:creator>
  <cp:lastModifiedBy>Valentina Lazzarotti</cp:lastModifiedBy>
  <dcterms:created xsi:type="dcterms:W3CDTF">2012-04-18T08:16:42Z</dcterms:created>
  <dcterms:modified xsi:type="dcterms:W3CDTF">2012-04-19T15:00:24Z</dcterms:modified>
</cp:coreProperties>
</file>