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activeTab="2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13" i="3" l="1"/>
  <c r="G12" i="3"/>
  <c r="G11" i="3"/>
  <c r="G10" i="3"/>
  <c r="G9" i="3"/>
  <c r="G8" i="3"/>
  <c r="G7" i="3"/>
  <c r="G6" i="3"/>
  <c r="H13" i="3"/>
  <c r="H12" i="3"/>
  <c r="E13" i="3"/>
  <c r="D13" i="3"/>
  <c r="D12" i="3"/>
  <c r="D11" i="3"/>
  <c r="D10" i="3"/>
  <c r="D9" i="3"/>
  <c r="D8" i="3"/>
  <c r="D7" i="3"/>
  <c r="D6" i="3"/>
  <c r="E12" i="3"/>
  <c r="E11" i="3"/>
  <c r="E9" i="3"/>
  <c r="E7" i="3"/>
  <c r="E6" i="3"/>
  <c r="B13" i="3"/>
  <c r="B12" i="3"/>
  <c r="B11" i="3"/>
  <c r="B9" i="3"/>
  <c r="B7" i="3"/>
  <c r="B6" i="3"/>
  <c r="B55" i="2"/>
  <c r="B54" i="2"/>
  <c r="B53" i="2"/>
  <c r="B52" i="2"/>
  <c r="B50" i="2"/>
  <c r="B49" i="2"/>
  <c r="D11" i="2"/>
  <c r="B48" i="2"/>
  <c r="B47" i="2"/>
  <c r="B46" i="2"/>
  <c r="B45" i="2"/>
  <c r="B44" i="2"/>
  <c r="B40" i="2"/>
  <c r="B38" i="2"/>
  <c r="B36" i="2"/>
  <c r="B35" i="2"/>
  <c r="B34" i="2"/>
  <c r="B31" i="2"/>
  <c r="B30" i="2"/>
  <c r="B29" i="2"/>
  <c r="B28" i="2"/>
  <c r="B27" i="2"/>
  <c r="B25" i="2"/>
  <c r="B24" i="2"/>
  <c r="B23" i="2"/>
  <c r="B22" i="2"/>
  <c r="B21" i="2"/>
  <c r="B20" i="2"/>
  <c r="B18" i="2"/>
  <c r="B17" i="2"/>
  <c r="B15" i="2"/>
  <c r="B12" i="2"/>
  <c r="B11" i="2"/>
  <c r="B10" i="2"/>
  <c r="B7" i="2"/>
  <c r="B6" i="2"/>
  <c r="B5" i="2"/>
  <c r="B4" i="2"/>
</calcChain>
</file>

<file path=xl/sharedStrings.xml><?xml version="1.0" encoding="utf-8"?>
<sst xmlns="http://schemas.openxmlformats.org/spreadsheetml/2006/main" count="105" uniqueCount="85">
  <si>
    <t>vendite previste</t>
  </si>
  <si>
    <t>vendite contanti</t>
  </si>
  <si>
    <t>% incasso nel mese</t>
  </si>
  <si>
    <t>% incasso nel mese successivo</t>
  </si>
  <si>
    <t>crediti di maggio</t>
  </si>
  <si>
    <t>acquisti di merce</t>
  </si>
  <si>
    <t>% acquisti pagati nel mese</t>
  </si>
  <si>
    <t>% acquisti pagati nel mese successivo</t>
  </si>
  <si>
    <t>debiti vs fornitori</t>
  </si>
  <si>
    <t>rf desiderate</t>
  </si>
  <si>
    <t>spese operative in contanti</t>
  </si>
  <si>
    <t>ammortamenti</t>
  </si>
  <si>
    <t>magazzino iniziale</t>
  </si>
  <si>
    <t>effetti passivi (debiti vs banche) al 3105</t>
  </si>
  <si>
    <t>interessi contanti</t>
  </si>
  <si>
    <t xml:space="preserve">effetti passivi (debiti vs banche) </t>
  </si>
  <si>
    <t>nuove attrezzature</t>
  </si>
  <si>
    <t>entrate di cassa</t>
  </si>
  <si>
    <t>saldo di maggio</t>
  </si>
  <si>
    <t>vendite in contanti</t>
  </si>
  <si>
    <t>incassi di giugno</t>
  </si>
  <si>
    <t>totale</t>
  </si>
  <si>
    <t>uscite per acquisti</t>
  </si>
  <si>
    <t>debiti di maggio</t>
  </si>
  <si>
    <t>acquisti di giugno</t>
  </si>
  <si>
    <t>totale uscite</t>
  </si>
  <si>
    <t>budget di cassa</t>
  </si>
  <si>
    <t>saldo iniziale</t>
  </si>
  <si>
    <t>saldo min desiderato</t>
  </si>
  <si>
    <t>saldo disponibile</t>
  </si>
  <si>
    <t>entrate</t>
  </si>
  <si>
    <t>uscite</t>
  </si>
  <si>
    <t>acquisti di merci</t>
  </si>
  <si>
    <t>spese di vendita e amm</t>
  </si>
  <si>
    <t>acquisto nuove attr</t>
  </si>
  <si>
    <t>flusso di periodo</t>
  </si>
  <si>
    <t>eccesso/deficit di cassa</t>
  </si>
  <si>
    <t>finanziamenti</t>
  </si>
  <si>
    <t>indebitamenti</t>
  </si>
  <si>
    <t>rimborsi</t>
  </si>
  <si>
    <t>interessi</t>
  </si>
  <si>
    <t>totale finanziamenti</t>
  </si>
  <si>
    <t>saldo di cassa finale</t>
  </si>
  <si>
    <t>budget economico</t>
  </si>
  <si>
    <t>ricavi</t>
  </si>
  <si>
    <t>costo del venduto</t>
  </si>
  <si>
    <t>più magazzino finale desiderato</t>
  </si>
  <si>
    <t>fabbisogno totale</t>
  </si>
  <si>
    <t>meno magazzino in</t>
  </si>
  <si>
    <t>acquisti necessari</t>
  </si>
  <si>
    <t>budget degli acquisti di merce per le aziende comm (p213)</t>
  </si>
  <si>
    <t>margine lordo</t>
  </si>
  <si>
    <t>spese amm vendita</t>
  </si>
  <si>
    <t>risultato operativo</t>
  </si>
  <si>
    <t>Risultato netto</t>
  </si>
  <si>
    <t>stato patrimoniale</t>
  </si>
  <si>
    <t>attività</t>
  </si>
  <si>
    <t>cassa</t>
  </si>
  <si>
    <t xml:space="preserve">crediti </t>
  </si>
  <si>
    <t>magazzino</t>
  </si>
  <si>
    <t>fabbr e macchinari</t>
  </si>
  <si>
    <t>fabbr</t>
  </si>
  <si>
    <t>totale attivo</t>
  </si>
  <si>
    <t>devo ancora pagare!</t>
  </si>
  <si>
    <t>debiti vs le banche (eff pass)</t>
  </si>
  <si>
    <t>patrimonio netto</t>
  </si>
  <si>
    <t>capitale sociale</t>
  </si>
  <si>
    <t>utile non distribuiti</t>
  </si>
  <si>
    <t>utili non distribuiti</t>
  </si>
  <si>
    <t>utili precedenti + utile del mese di giugno</t>
  </si>
  <si>
    <t>totale passivo e netto</t>
  </si>
  <si>
    <t>budget</t>
  </si>
  <si>
    <t>ingredienti</t>
  </si>
  <si>
    <t>salari e stipendi</t>
  </si>
  <si>
    <t>utenze</t>
  </si>
  <si>
    <t>affitto</t>
  </si>
  <si>
    <t>altri costi</t>
  </si>
  <si>
    <t>spese totali</t>
  </si>
  <si>
    <t>reddito operativo</t>
  </si>
  <si>
    <t>budget flex</t>
  </si>
  <si>
    <t>varianza di attività</t>
  </si>
  <si>
    <t>effettive</t>
  </si>
  <si>
    <t>varianza di ricavo e di spesa</t>
  </si>
  <si>
    <t>S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</si>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</sst>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7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topLeftCell="A16" zoomScale="154" zoomScaleNormal="154" workbookViewId="0">
      <selection activeCell="B31" sqref="B31"/>
    </sheetView>
  </sheetViews>
  <sheetFormatPr defaultRowHeight="15" x14ac:dyDescent="0.25"/>
  <cols>
    <col min="1" max="1" width="34.85546875" bestFit="1" customWidth="1"/>
  </cols>
  <sheetData>
    <row r="2" spans="1:2" x14ac:dyDescent="0.25">
      <c r="A2" t="s">
        <v>0</v>
      </c>
      <c r="B2">
        <v>250000</v>
      </c>
    </row>
    <row r="3" spans="1:2" x14ac:dyDescent="0.25">
      <c r="A3" t="s">
        <v>1</v>
      </c>
      <c r="B3">
        <v>60000</v>
      </c>
    </row>
    <row r="4" spans="1:2" x14ac:dyDescent="0.25">
      <c r="A4" t="s">
        <v>2</v>
      </c>
      <c r="B4">
        <v>0.5</v>
      </c>
    </row>
    <row r="5" spans="1:2" x14ac:dyDescent="0.25">
      <c r="A5" t="s">
        <v>3</v>
      </c>
      <c r="B5">
        <v>0.5</v>
      </c>
    </row>
    <row r="6" spans="1:2" x14ac:dyDescent="0.25">
      <c r="A6" t="s">
        <v>4</v>
      </c>
      <c r="B6">
        <v>72000</v>
      </c>
    </row>
    <row r="8" spans="1:2" x14ac:dyDescent="0.25">
      <c r="A8" t="s">
        <v>5</v>
      </c>
      <c r="B8">
        <v>200000</v>
      </c>
    </row>
    <row r="9" spans="1:2" x14ac:dyDescent="0.25">
      <c r="A9" t="s">
        <v>6</v>
      </c>
      <c r="B9">
        <v>0.4</v>
      </c>
    </row>
    <row r="10" spans="1:2" x14ac:dyDescent="0.25">
      <c r="A10" t="s">
        <v>7</v>
      </c>
      <c r="B10">
        <v>0.6</v>
      </c>
    </row>
    <row r="11" spans="1:2" x14ac:dyDescent="0.25">
      <c r="A11" t="s">
        <v>8</v>
      </c>
      <c r="B11">
        <v>90000</v>
      </c>
    </row>
    <row r="13" spans="1:2" x14ac:dyDescent="0.25">
      <c r="A13" t="s">
        <v>9</v>
      </c>
      <c r="B13">
        <v>40000</v>
      </c>
    </row>
    <row r="14" spans="1:2" x14ac:dyDescent="0.25">
      <c r="A14" t="s">
        <v>10</v>
      </c>
      <c r="B14">
        <v>51000</v>
      </c>
    </row>
    <row r="15" spans="1:2" x14ac:dyDescent="0.25">
      <c r="A15" t="s">
        <v>11</v>
      </c>
      <c r="B15">
        <v>2000</v>
      </c>
    </row>
    <row r="16" spans="1:2" x14ac:dyDescent="0.25">
      <c r="A16" t="s">
        <v>12</v>
      </c>
      <c r="B16">
        <v>30000</v>
      </c>
    </row>
    <row r="18" spans="1:2" x14ac:dyDescent="0.25">
      <c r="A18" t="s">
        <v>13</v>
      </c>
      <c r="B18">
        <v>15000</v>
      </c>
    </row>
    <row r="19" spans="1:2" x14ac:dyDescent="0.25">
      <c r="A19" t="s">
        <v>14</v>
      </c>
      <c r="B19">
        <v>500</v>
      </c>
    </row>
    <row r="20" spans="1:2" x14ac:dyDescent="0.25">
      <c r="A20" t="s">
        <v>15</v>
      </c>
      <c r="B20">
        <v>18000</v>
      </c>
    </row>
    <row r="22" spans="1:2" x14ac:dyDescent="0.25">
      <c r="A22" t="s">
        <v>16</v>
      </c>
      <c r="B22">
        <v>9000</v>
      </c>
    </row>
    <row r="24" spans="1:2" x14ac:dyDescent="0.25">
      <c r="A24" t="s">
        <v>27</v>
      </c>
      <c r="B24">
        <v>8000</v>
      </c>
    </row>
    <row r="26" spans="1:2" x14ac:dyDescent="0.25">
      <c r="A26" t="s">
        <v>61</v>
      </c>
      <c r="B26">
        <v>500000</v>
      </c>
    </row>
    <row r="28" spans="1:2" x14ac:dyDescent="0.25">
      <c r="A28" t="s">
        <v>66</v>
      </c>
      <c r="B28">
        <v>420000</v>
      </c>
    </row>
    <row r="30" spans="1:2" x14ac:dyDescent="0.25">
      <c r="A30" t="s">
        <v>67</v>
      </c>
      <c r="B30">
        <v>85000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opLeftCell="A43" zoomScale="172" zoomScaleNormal="172" workbookViewId="0">
      <selection activeCell="C55" sqref="C55"/>
    </sheetView>
  </sheetViews>
  <sheetFormatPr defaultRowHeight="15" x14ac:dyDescent="0.25"/>
  <cols>
    <col min="1" max="1" width="26.85546875" bestFit="1" customWidth="1"/>
    <col min="5" max="5" width="17" bestFit="1" customWidth="1"/>
  </cols>
  <sheetData>
    <row r="2" spans="1:5" x14ac:dyDescent="0.25">
      <c r="A2" t="s">
        <v>17</v>
      </c>
    </row>
    <row r="4" spans="1:5" x14ac:dyDescent="0.25">
      <c r="A4" t="s">
        <v>18</v>
      </c>
      <c r="B4">
        <f>Foglio1!B6</f>
        <v>72000</v>
      </c>
    </row>
    <row r="5" spans="1:5" x14ac:dyDescent="0.25">
      <c r="A5" t="s">
        <v>19</v>
      </c>
      <c r="B5">
        <f>Foglio1!B3</f>
        <v>60000</v>
      </c>
    </row>
    <row r="6" spans="1:5" x14ac:dyDescent="0.25">
      <c r="A6" t="s">
        <v>20</v>
      </c>
      <c r="B6">
        <f>(Foglio1!B2-Foglio1!B3)*Foglio1!B4</f>
        <v>95000</v>
      </c>
    </row>
    <row r="7" spans="1:5" x14ac:dyDescent="0.25">
      <c r="A7" t="s">
        <v>21</v>
      </c>
      <c r="B7">
        <f>SUM(B4:B6)</f>
        <v>227000</v>
      </c>
    </row>
    <row r="9" spans="1:5" x14ac:dyDescent="0.25">
      <c r="A9" t="s">
        <v>22</v>
      </c>
    </row>
    <row r="10" spans="1:5" x14ac:dyDescent="0.25">
      <c r="A10" t="s">
        <v>23</v>
      </c>
      <c r="B10">
        <f>Foglio1!B11</f>
        <v>90000</v>
      </c>
    </row>
    <row r="11" spans="1:5" x14ac:dyDescent="0.25">
      <c r="A11" t="s">
        <v>24</v>
      </c>
      <c r="B11">
        <f>Foglio1!B9*Foglio1!B8</f>
        <v>80000</v>
      </c>
      <c r="D11">
        <f>Foglio1!B10*Foglio1!B8</f>
        <v>120000</v>
      </c>
      <c r="E11" t="s">
        <v>63</v>
      </c>
    </row>
    <row r="12" spans="1:5" x14ac:dyDescent="0.25">
      <c r="A12" t="s">
        <v>25</v>
      </c>
      <c r="B12">
        <f>SUM(B10:B11)</f>
        <v>170000</v>
      </c>
    </row>
    <row r="14" spans="1:5" x14ac:dyDescent="0.25">
      <c r="A14" s="1" t="s">
        <v>26</v>
      </c>
      <c r="B14" s="1"/>
    </row>
    <row r="15" spans="1:5" x14ac:dyDescent="0.25">
      <c r="A15" s="1" t="s">
        <v>27</v>
      </c>
      <c r="B15" s="1">
        <f>Foglio1!B24</f>
        <v>8000</v>
      </c>
    </row>
    <row r="16" spans="1:5" x14ac:dyDescent="0.25">
      <c r="A16" s="1" t="s">
        <v>28</v>
      </c>
      <c r="B16" s="1">
        <v>0</v>
      </c>
    </row>
    <row r="17" spans="1:2" x14ac:dyDescent="0.25">
      <c r="A17" s="1" t="s">
        <v>29</v>
      </c>
      <c r="B17" s="1">
        <f>B15-B16</f>
        <v>8000</v>
      </c>
    </row>
    <row r="18" spans="1:2" x14ac:dyDescent="0.25">
      <c r="A18" s="2" t="s">
        <v>30</v>
      </c>
      <c r="B18" s="2">
        <f>B7</f>
        <v>227000</v>
      </c>
    </row>
    <row r="19" spans="1:2" x14ac:dyDescent="0.25">
      <c r="A19" s="2" t="s">
        <v>31</v>
      </c>
      <c r="B19" s="2"/>
    </row>
    <row r="20" spans="1:2" x14ac:dyDescent="0.25">
      <c r="A20" s="2" t="s">
        <v>32</v>
      </c>
      <c r="B20" s="2">
        <f>B12</f>
        <v>170000</v>
      </c>
    </row>
    <row r="21" spans="1:2" x14ac:dyDescent="0.25">
      <c r="A21" s="2" t="s">
        <v>33</v>
      </c>
      <c r="B21" s="2">
        <f>Foglio1!B14</f>
        <v>51000</v>
      </c>
    </row>
    <row r="22" spans="1:2" x14ac:dyDescent="0.25">
      <c r="A22" s="2" t="s">
        <v>34</v>
      </c>
      <c r="B22" s="2">
        <f>Foglio1!B22</f>
        <v>9000</v>
      </c>
    </row>
    <row r="23" spans="1:2" x14ac:dyDescent="0.25">
      <c r="A23" s="2" t="s">
        <v>25</v>
      </c>
      <c r="B23" s="2">
        <f>B20+B21+B22</f>
        <v>230000</v>
      </c>
    </row>
    <row r="24" spans="1:2" x14ac:dyDescent="0.25">
      <c r="A24" s="2" t="s">
        <v>35</v>
      </c>
      <c r="B24" s="2">
        <f>B18-B23</f>
        <v>-3000</v>
      </c>
    </row>
    <row r="25" spans="1:2" x14ac:dyDescent="0.25">
      <c r="A25" s="3" t="s">
        <v>36</v>
      </c>
      <c r="B25" s="3">
        <f>B17+B24</f>
        <v>5000</v>
      </c>
    </row>
    <row r="26" spans="1:2" x14ac:dyDescent="0.25">
      <c r="A26" s="5" t="s">
        <v>37</v>
      </c>
      <c r="B26" s="5"/>
    </row>
    <row r="27" spans="1:2" x14ac:dyDescent="0.25">
      <c r="A27" s="5" t="s">
        <v>38</v>
      </c>
      <c r="B27" s="5">
        <f>Foglio1!B20</f>
        <v>18000</v>
      </c>
    </row>
    <row r="28" spans="1:2" x14ac:dyDescent="0.25">
      <c r="A28" s="5" t="s">
        <v>39</v>
      </c>
      <c r="B28" s="5">
        <f>-Foglio1!B18</f>
        <v>-15000</v>
      </c>
    </row>
    <row r="29" spans="1:2" x14ac:dyDescent="0.25">
      <c r="A29" s="5" t="s">
        <v>40</v>
      </c>
      <c r="B29" s="5">
        <f>-Foglio1!B19</f>
        <v>-500</v>
      </c>
    </row>
    <row r="30" spans="1:2" x14ac:dyDescent="0.25">
      <c r="A30" s="5" t="s">
        <v>41</v>
      </c>
      <c r="B30" s="5">
        <f>B27+B28+B29</f>
        <v>2500</v>
      </c>
    </row>
    <row r="31" spans="1:2" x14ac:dyDescent="0.25">
      <c r="A31" s="6" t="s">
        <v>42</v>
      </c>
      <c r="B31" s="6">
        <f>B15+B24+B30</f>
        <v>7500</v>
      </c>
    </row>
    <row r="33" spans="1:7" x14ac:dyDescent="0.25">
      <c r="A33" s="4" t="s">
        <v>43</v>
      </c>
    </row>
    <row r="34" spans="1:7" x14ac:dyDescent="0.25">
      <c r="A34" t="s">
        <v>44</v>
      </c>
      <c r="B34">
        <f>Foglio1!B2</f>
        <v>250000</v>
      </c>
      <c r="E34" t="s">
        <v>50</v>
      </c>
    </row>
    <row r="35" spans="1:7" x14ac:dyDescent="0.25">
      <c r="A35" t="s">
        <v>45</v>
      </c>
      <c r="B35">
        <f>F35</f>
        <v>190000</v>
      </c>
      <c r="E35" s="1" t="s">
        <v>45</v>
      </c>
      <c r="F35" s="1">
        <v>190000</v>
      </c>
      <c r="G35" s="1"/>
    </row>
    <row r="36" spans="1:7" ht="30" x14ac:dyDescent="0.25">
      <c r="A36" t="s">
        <v>51</v>
      </c>
      <c r="B36">
        <f>B34-B35</f>
        <v>60000</v>
      </c>
      <c r="E36" s="8" t="s">
        <v>46</v>
      </c>
      <c r="F36" s="1">
        <v>40000</v>
      </c>
      <c r="G36" s="1"/>
    </row>
    <row r="37" spans="1:7" x14ac:dyDescent="0.25">
      <c r="A37" t="s">
        <v>52</v>
      </c>
      <c r="B37">
        <v>53000</v>
      </c>
      <c r="E37" s="1" t="s">
        <v>47</v>
      </c>
      <c r="F37" s="1">
        <v>230000</v>
      </c>
      <c r="G37" s="1"/>
    </row>
    <row r="38" spans="1:7" x14ac:dyDescent="0.25">
      <c r="A38" t="s">
        <v>53</v>
      </c>
      <c r="B38">
        <f>B36-B37</f>
        <v>7000</v>
      </c>
      <c r="E38" s="1" t="s">
        <v>48</v>
      </c>
      <c r="F38" s="1">
        <v>30000</v>
      </c>
      <c r="G38" s="1"/>
    </row>
    <row r="39" spans="1:7" x14ac:dyDescent="0.25">
      <c r="A39" t="s">
        <v>40</v>
      </c>
      <c r="B39">
        <v>500</v>
      </c>
      <c r="E39" s="1" t="s">
        <v>49</v>
      </c>
      <c r="F39" s="1">
        <v>200000</v>
      </c>
      <c r="G39" s="1"/>
    </row>
    <row r="40" spans="1:7" x14ac:dyDescent="0.25">
      <c r="A40" t="s">
        <v>54</v>
      </c>
      <c r="B40">
        <f>B38-B39</f>
        <v>6500</v>
      </c>
      <c r="E40" s="1"/>
      <c r="F40" s="1"/>
      <c r="G40" s="1"/>
    </row>
    <row r="42" spans="1:7" x14ac:dyDescent="0.25">
      <c r="A42" t="s">
        <v>55</v>
      </c>
    </row>
    <row r="43" spans="1:7" x14ac:dyDescent="0.25">
      <c r="A43" t="s">
        <v>56</v>
      </c>
    </row>
    <row r="44" spans="1:7" x14ac:dyDescent="0.25">
      <c r="A44" t="s">
        <v>57</v>
      </c>
      <c r="B44">
        <f>B31</f>
        <v>7500</v>
      </c>
    </row>
    <row r="45" spans="1:7" x14ac:dyDescent="0.25">
      <c r="A45" t="s">
        <v>58</v>
      </c>
      <c r="B45">
        <f>(Foglio1!B2-Foglio1!B3)*Foglio1!B5</f>
        <v>95000</v>
      </c>
    </row>
    <row r="46" spans="1:7" x14ac:dyDescent="0.25">
      <c r="A46" t="s">
        <v>59</v>
      </c>
      <c r="B46">
        <f>Foglio1!B13</f>
        <v>40000</v>
      </c>
    </row>
    <row r="47" spans="1:7" x14ac:dyDescent="0.25">
      <c r="A47" t="s">
        <v>60</v>
      </c>
      <c r="B47">
        <f>Foglio1!B26+Foglio1!B22-Foglio1!B15</f>
        <v>507000</v>
      </c>
    </row>
    <row r="48" spans="1:7" x14ac:dyDescent="0.25">
      <c r="A48" t="s">
        <v>62</v>
      </c>
      <c r="B48" s="2">
        <f>SUM(B44:B47)</f>
        <v>649500</v>
      </c>
    </row>
    <row r="49" spans="1:4" x14ac:dyDescent="0.25">
      <c r="A49" t="s">
        <v>8</v>
      </c>
      <c r="B49">
        <f>D11</f>
        <v>120000</v>
      </c>
    </row>
    <row r="50" spans="1:4" x14ac:dyDescent="0.25">
      <c r="A50" t="s">
        <v>64</v>
      </c>
      <c r="B50">
        <f>Foglio1!B20</f>
        <v>18000</v>
      </c>
    </row>
    <row r="51" spans="1:4" x14ac:dyDescent="0.25">
      <c r="A51" s="9" t="s">
        <v>65</v>
      </c>
    </row>
    <row r="52" spans="1:4" x14ac:dyDescent="0.25">
      <c r="A52" t="s">
        <v>66</v>
      </c>
      <c r="B52">
        <f>Foglio1!B28</f>
        <v>420000</v>
      </c>
    </row>
    <row r="53" spans="1:4" x14ac:dyDescent="0.25">
      <c r="A53" t="s">
        <v>68</v>
      </c>
      <c r="B53">
        <f>Foglio1!B30+Foglio2!B40</f>
        <v>91500</v>
      </c>
      <c r="D53" t="s">
        <v>69</v>
      </c>
    </row>
    <row r="54" spans="1:4" x14ac:dyDescent="0.25">
      <c r="A54" s="9" t="s">
        <v>65</v>
      </c>
      <c r="B54">
        <f>B52+B53</f>
        <v>511500</v>
      </c>
    </row>
    <row r="55" spans="1:4" x14ac:dyDescent="0.25">
      <c r="A55" t="s">
        <v>70</v>
      </c>
      <c r="B55" s="2">
        <f>B49+B50+B54</f>
        <v>649500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topLeftCell="A3" zoomScale="154" zoomScaleNormal="154" workbookViewId="0">
      <selection activeCell="G13" sqref="G13"/>
    </sheetView>
  </sheetViews>
  <sheetFormatPr defaultRowHeight="15" x14ac:dyDescent="0.25"/>
  <cols>
    <col min="1" max="1" width="16.7109375" bestFit="1" customWidth="1"/>
    <col min="5" max="5" width="11.140625" bestFit="1" customWidth="1"/>
    <col min="6" max="6" width="11.140625" customWidth="1"/>
  </cols>
  <sheetData>
    <row r="3" spans="1:10" x14ac:dyDescent="0.25">
      <c r="A3" t="s">
        <v>71</v>
      </c>
    </row>
    <row r="4" spans="1:10" x14ac:dyDescent="0.25">
      <c r="A4">
        <v>1800</v>
      </c>
      <c r="B4">
        <v>1700</v>
      </c>
      <c r="D4">
        <v>16.5</v>
      </c>
      <c r="E4">
        <v>6.25</v>
      </c>
      <c r="G4">
        <v>0.2</v>
      </c>
      <c r="H4">
        <v>800</v>
      </c>
      <c r="I4">
        <v>0.8</v>
      </c>
      <c r="J4">
        <v>600</v>
      </c>
    </row>
    <row r="5" spans="1:10" ht="60" x14ac:dyDescent="0.25">
      <c r="B5" t="s">
        <v>71</v>
      </c>
      <c r="D5" s="7" t="s">
        <v>80</v>
      </c>
      <c r="E5" t="s">
        <v>79</v>
      </c>
      <c r="G5" s="7" t="s">
        <v>82</v>
      </c>
      <c r="H5" t="s">
        <v>81</v>
      </c>
    </row>
    <row r="6" spans="1:10" x14ac:dyDescent="0.25">
      <c r="A6" t="s">
        <v>44</v>
      </c>
      <c r="B6">
        <f>D4*A4</f>
        <v>29700</v>
      </c>
      <c r="C6" s="2" t="s">
        <v>83</v>
      </c>
      <c r="D6">
        <f>E6-B6</f>
        <v>-1650</v>
      </c>
      <c r="E6">
        <f>D4*B4</f>
        <v>28050</v>
      </c>
      <c r="F6" t="s">
        <v>83</v>
      </c>
      <c r="G6">
        <f>H6-E6</f>
        <v>-130</v>
      </c>
      <c r="H6">
        <v>27920</v>
      </c>
    </row>
    <row r="7" spans="1:10" x14ac:dyDescent="0.25">
      <c r="A7" s="1" t="s">
        <v>72</v>
      </c>
      <c r="B7" s="1">
        <f>E4*A4</f>
        <v>11250</v>
      </c>
      <c r="C7" s="1" t="s">
        <v>84</v>
      </c>
      <c r="D7" s="1">
        <f>E7-B7</f>
        <v>-625</v>
      </c>
      <c r="E7" s="1">
        <f>E4*B4</f>
        <v>10625</v>
      </c>
      <c r="F7" s="1" t="s">
        <v>83</v>
      </c>
      <c r="G7" s="1">
        <f>H7-E7</f>
        <v>485</v>
      </c>
      <c r="H7" s="1">
        <v>11110</v>
      </c>
    </row>
    <row r="8" spans="1:10" x14ac:dyDescent="0.25">
      <c r="A8" t="s">
        <v>73</v>
      </c>
      <c r="B8">
        <v>10400</v>
      </c>
      <c r="C8" s="2"/>
      <c r="D8">
        <f>E8-B8</f>
        <v>0</v>
      </c>
      <c r="E8">
        <v>10400</v>
      </c>
      <c r="F8" t="s">
        <v>84</v>
      </c>
      <c r="G8">
        <f>H8-E8</f>
        <v>-270</v>
      </c>
      <c r="H8">
        <v>10130</v>
      </c>
    </row>
    <row r="9" spans="1:10" x14ac:dyDescent="0.25">
      <c r="A9" s="1" t="s">
        <v>74</v>
      </c>
      <c r="B9" s="1">
        <f>(G4*A4)+H4</f>
        <v>1160</v>
      </c>
      <c r="C9" s="1" t="s">
        <v>84</v>
      </c>
      <c r="D9" s="1">
        <f>E9-B9</f>
        <v>-20</v>
      </c>
      <c r="E9" s="1">
        <f>(G4*B4)+H4</f>
        <v>1140</v>
      </c>
      <c r="F9" s="1" t="s">
        <v>84</v>
      </c>
      <c r="G9" s="1">
        <f>H9-E9</f>
        <v>-60</v>
      </c>
      <c r="H9" s="1">
        <v>1080</v>
      </c>
    </row>
    <row r="10" spans="1:10" x14ac:dyDescent="0.25">
      <c r="A10" t="s">
        <v>75</v>
      </c>
      <c r="B10">
        <v>2200</v>
      </c>
      <c r="C10" s="2"/>
      <c r="D10">
        <f>E10-B10</f>
        <v>0</v>
      </c>
      <c r="E10">
        <v>2200</v>
      </c>
      <c r="G10" s="4">
        <f>H10-E10</f>
        <v>0</v>
      </c>
      <c r="H10">
        <v>2200</v>
      </c>
    </row>
    <row r="11" spans="1:10" x14ac:dyDescent="0.25">
      <c r="A11" t="s">
        <v>76</v>
      </c>
      <c r="B11">
        <f>I4*A4+J4</f>
        <v>2040</v>
      </c>
      <c r="C11" s="2" t="s">
        <v>84</v>
      </c>
      <c r="D11">
        <f>E11-B11</f>
        <v>-80</v>
      </c>
      <c r="E11">
        <f>(I4*B4)+J4</f>
        <v>1960</v>
      </c>
      <c r="F11" s="4" t="s">
        <v>83</v>
      </c>
      <c r="G11" s="4">
        <f>H11-E11</f>
        <v>280</v>
      </c>
      <c r="H11">
        <v>2240</v>
      </c>
    </row>
    <row r="12" spans="1:10" x14ac:dyDescent="0.25">
      <c r="A12" t="s">
        <v>77</v>
      </c>
      <c r="B12">
        <f>SUM(B7:B11)</f>
        <v>27050</v>
      </c>
      <c r="C12" s="2" t="s">
        <v>84</v>
      </c>
      <c r="D12">
        <f>E12-B12</f>
        <v>-725</v>
      </c>
      <c r="E12">
        <f>SUM(E7:E11)</f>
        <v>26325</v>
      </c>
      <c r="F12" s="4" t="s">
        <v>83</v>
      </c>
      <c r="G12" s="4">
        <f>H12-E12</f>
        <v>435</v>
      </c>
      <c r="H12">
        <f>SUM(H7:H11)</f>
        <v>26760</v>
      </c>
    </row>
    <row r="13" spans="1:10" x14ac:dyDescent="0.25">
      <c r="A13" t="s">
        <v>78</v>
      </c>
      <c r="B13">
        <f>B6-B12</f>
        <v>2650</v>
      </c>
      <c r="C13" s="2" t="s">
        <v>83</v>
      </c>
      <c r="D13">
        <f>D6-D12</f>
        <v>-925</v>
      </c>
      <c r="E13">
        <f>E6-E12</f>
        <v>1725</v>
      </c>
      <c r="F13" s="4" t="s">
        <v>83</v>
      </c>
      <c r="G13" s="4">
        <f>H13-E13</f>
        <v>-565</v>
      </c>
      <c r="H13">
        <f>H6-H12</f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LIUC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</dc:creator>
  <cp:lastModifiedBy>LIUC</cp:lastModifiedBy>
  <dcterms:created xsi:type="dcterms:W3CDTF">2014-04-10T07:25:57Z</dcterms:created>
  <dcterms:modified xsi:type="dcterms:W3CDTF">2014-04-10T10:53:05Z</dcterms:modified>
</cp:coreProperties>
</file>