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1475" windowHeight="5700" firstSheet="7" activeTab="8"/>
  </bookViews>
  <sheets>
    <sheet name="input" sheetId="1" r:id="rId1"/>
    <sheet name="budget vendite" sheetId="2" r:id="rId2"/>
    <sheet name="budget della produzione" sheetId="3" r:id="rId3"/>
    <sheet name="budget materiali diretti" sheetId="4" r:id="rId4"/>
    <sheet name="budget mo" sheetId="5" r:id="rId5"/>
    <sheet name="budget dei costi generali di pr" sheetId="6" r:id="rId6"/>
    <sheet name="costi di vendita e amm" sheetId="7" r:id="rId7"/>
    <sheet name="budget economico" sheetId="8" r:id="rId8"/>
    <sheet name="budget di cassa" sheetId="9" r:id="rId9"/>
    <sheet name="budget di stato patrimoniale" sheetId="10" r:id="rId10"/>
    <sheet name="cogs" sheetId="11" r:id="rId11"/>
  </sheets>
  <calcPr calcId="145621"/>
</workbook>
</file>

<file path=xl/calcChain.xml><?xml version="1.0" encoding="utf-8"?>
<calcChain xmlns="http://schemas.openxmlformats.org/spreadsheetml/2006/main">
  <c r="B15" i="10" l="1"/>
  <c r="B14" i="10"/>
  <c r="B13" i="10"/>
  <c r="B12" i="10"/>
  <c r="B11" i="10"/>
  <c r="B10" i="10"/>
  <c r="B9" i="10"/>
  <c r="B8" i="10"/>
  <c r="B7" i="10"/>
  <c r="B6" i="10"/>
  <c r="B5" i="10"/>
  <c r="B4" i="10"/>
  <c r="B3" i="10"/>
  <c r="B8" i="8"/>
  <c r="B7" i="8"/>
  <c r="F20" i="9"/>
  <c r="F19" i="9"/>
  <c r="F18" i="9"/>
  <c r="F17" i="9"/>
  <c r="F16" i="9"/>
  <c r="F14" i="9"/>
  <c r="E20" i="9"/>
  <c r="E19" i="9"/>
  <c r="D25" i="9"/>
  <c r="D24" i="9"/>
  <c r="D23" i="9"/>
  <c r="E14" i="9"/>
  <c r="F4" i="9"/>
  <c r="E4" i="9"/>
  <c r="E2" i="9"/>
  <c r="D20" i="9"/>
  <c r="D19" i="9"/>
  <c r="D14" i="9"/>
  <c r="D4" i="9"/>
  <c r="D2" i="9"/>
  <c r="C20" i="9"/>
  <c r="C19" i="9"/>
  <c r="C14" i="9"/>
  <c r="C4" i="9"/>
  <c r="F3" i="9"/>
  <c r="E3" i="9"/>
  <c r="D3" i="9"/>
  <c r="C3" i="9"/>
  <c r="B3" i="9"/>
  <c r="C2" i="9"/>
  <c r="B20" i="9"/>
  <c r="B19" i="9"/>
  <c r="F13" i="9"/>
  <c r="E13" i="9"/>
  <c r="D13" i="9"/>
  <c r="C13" i="9"/>
  <c r="B13" i="9"/>
  <c r="F12" i="9"/>
  <c r="E12" i="9"/>
  <c r="D12" i="9"/>
  <c r="C12" i="9"/>
  <c r="B12" i="9"/>
  <c r="F11" i="9"/>
  <c r="C11" i="9"/>
  <c r="D11" i="9"/>
  <c r="E11" i="9"/>
  <c r="B11" i="9"/>
  <c r="F10" i="9"/>
  <c r="E10" i="9"/>
  <c r="D10" i="9"/>
  <c r="C10" i="9"/>
  <c r="B10" i="9"/>
  <c r="F9" i="9"/>
  <c r="E9" i="9"/>
  <c r="D9" i="9"/>
  <c r="C9" i="9"/>
  <c r="B9" i="9"/>
  <c r="B6" i="8"/>
  <c r="B5" i="8"/>
  <c r="B4" i="8"/>
  <c r="F11" i="7"/>
  <c r="E11" i="7"/>
  <c r="D11" i="7"/>
  <c r="C11" i="7"/>
  <c r="B11" i="7"/>
  <c r="F10" i="7"/>
  <c r="E10" i="7"/>
  <c r="D10" i="7"/>
  <c r="C10" i="7"/>
  <c r="B10" i="7"/>
  <c r="F9" i="7"/>
  <c r="C9" i="7"/>
  <c r="D9" i="7"/>
  <c r="E9" i="7"/>
  <c r="B9" i="7"/>
  <c r="F8" i="7"/>
  <c r="C8" i="7"/>
  <c r="D8" i="7"/>
  <c r="E8" i="7"/>
  <c r="B8" i="7"/>
  <c r="F7" i="7"/>
  <c r="C7" i="7"/>
  <c r="D7" i="7"/>
  <c r="E7" i="7"/>
  <c r="B7" i="7"/>
  <c r="F6" i="7"/>
  <c r="E6" i="7"/>
  <c r="D6" i="7"/>
  <c r="C6" i="7"/>
  <c r="B6" i="7"/>
  <c r="F5" i="7"/>
  <c r="C5" i="7"/>
  <c r="D5" i="7"/>
  <c r="E5" i="7"/>
  <c r="B5" i="7"/>
  <c r="F3" i="7"/>
  <c r="E3" i="7"/>
  <c r="D3" i="7"/>
  <c r="C3" i="7"/>
  <c r="B3" i="7"/>
  <c r="F2" i="7"/>
  <c r="C2" i="7"/>
  <c r="D2" i="7"/>
  <c r="E2" i="7"/>
  <c r="B2" i="7"/>
  <c r="B17" i="11"/>
  <c r="B16" i="11"/>
  <c r="B15" i="11"/>
  <c r="B14" i="11"/>
  <c r="B13" i="11"/>
  <c r="B12" i="11"/>
  <c r="B11" i="11"/>
  <c r="B3" i="8"/>
  <c r="B7" i="11"/>
  <c r="B9" i="11"/>
  <c r="B8" i="11"/>
  <c r="D5" i="11"/>
  <c r="D4" i="11"/>
  <c r="C4" i="11"/>
  <c r="F9" i="6"/>
  <c r="B4" i="11"/>
  <c r="A11" i="6"/>
  <c r="D3" i="11"/>
  <c r="C3" i="11"/>
  <c r="B3" i="11"/>
  <c r="D2" i="11"/>
  <c r="C2" i="11"/>
  <c r="B2" i="11"/>
  <c r="F8" i="9"/>
  <c r="E8" i="9"/>
  <c r="D8" i="9"/>
  <c r="C8" i="9"/>
  <c r="B8" i="9"/>
  <c r="F7" i="6"/>
  <c r="E7" i="6"/>
  <c r="D7" i="6"/>
  <c r="C7" i="6"/>
  <c r="B7" i="6"/>
  <c r="F6" i="6"/>
  <c r="E6" i="6"/>
  <c r="D6" i="6"/>
  <c r="C6" i="6"/>
  <c r="B6" i="6"/>
  <c r="F5" i="6"/>
  <c r="E5" i="6"/>
  <c r="D5" i="6"/>
  <c r="C5" i="6"/>
  <c r="B5" i="6"/>
  <c r="F4" i="6"/>
  <c r="E4" i="6"/>
  <c r="D4" i="6"/>
  <c r="C4" i="6"/>
  <c r="B4" i="6"/>
  <c r="F3" i="6"/>
  <c r="C3" i="6"/>
  <c r="D3" i="6"/>
  <c r="E3" i="6"/>
  <c r="B3" i="6"/>
  <c r="F2" i="6"/>
  <c r="E2" i="6"/>
  <c r="D2" i="6"/>
  <c r="C2" i="6"/>
  <c r="B2" i="6"/>
  <c r="F7" i="9"/>
  <c r="C7" i="9"/>
  <c r="D7" i="9"/>
  <c r="E7" i="9"/>
  <c r="B7" i="9"/>
  <c r="F4" i="5"/>
  <c r="E4" i="5"/>
  <c r="D4" i="5"/>
  <c r="C4" i="5"/>
  <c r="B4" i="5"/>
  <c r="F3" i="5"/>
  <c r="E3" i="5"/>
  <c r="D3" i="5"/>
  <c r="C3" i="5"/>
  <c r="B3" i="5"/>
  <c r="F2" i="5"/>
  <c r="E2" i="5"/>
  <c r="D2" i="5"/>
  <c r="C2" i="5"/>
  <c r="B2" i="5"/>
  <c r="F6" i="9"/>
  <c r="E6" i="9"/>
  <c r="D6" i="9"/>
  <c r="C6" i="9"/>
  <c r="B6" i="9"/>
  <c r="E17" i="4"/>
  <c r="D17" i="4"/>
  <c r="C17" i="4"/>
  <c r="E16" i="4"/>
  <c r="E15" i="4"/>
  <c r="D15" i="4"/>
  <c r="D14" i="4"/>
  <c r="C14" i="4"/>
  <c r="B17" i="4"/>
  <c r="C13" i="4"/>
  <c r="B13" i="4"/>
  <c r="B12" i="4"/>
  <c r="I4" i="4"/>
  <c r="F9" i="4"/>
  <c r="E9" i="4"/>
  <c r="D9" i="4"/>
  <c r="C9" i="4"/>
  <c r="B9" i="4"/>
  <c r="F7" i="4" l="1"/>
  <c r="F6" i="4"/>
  <c r="F5" i="4"/>
  <c r="F3" i="4"/>
  <c r="F8" i="4"/>
  <c r="E8" i="4"/>
  <c r="D8" i="4"/>
  <c r="C8" i="4"/>
  <c r="B8" i="4"/>
  <c r="E7" i="4"/>
  <c r="D7" i="4"/>
  <c r="C7" i="4"/>
  <c r="E6" i="4"/>
  <c r="D6" i="4"/>
  <c r="C6" i="4"/>
  <c r="B7" i="4"/>
  <c r="B6" i="4"/>
  <c r="E5" i="4"/>
  <c r="D5" i="4"/>
  <c r="C5" i="4"/>
  <c r="B5" i="4"/>
  <c r="E4" i="4"/>
  <c r="D4" i="4"/>
  <c r="C4" i="4"/>
  <c r="B4" i="4"/>
  <c r="E3" i="4"/>
  <c r="D3" i="4"/>
  <c r="C3" i="4"/>
  <c r="B3" i="4"/>
  <c r="F2" i="4"/>
  <c r="E2" i="4"/>
  <c r="D2" i="4"/>
  <c r="C2" i="4"/>
  <c r="B2" i="4"/>
  <c r="F6" i="3"/>
  <c r="F5" i="3"/>
  <c r="F4" i="3"/>
  <c r="E6" i="3"/>
  <c r="E5" i="3"/>
  <c r="E4" i="3"/>
  <c r="E3" i="3"/>
  <c r="D6" i="3"/>
  <c r="D4" i="3"/>
  <c r="D3" i="3"/>
  <c r="D5" i="3"/>
  <c r="C6" i="3"/>
  <c r="C4" i="3"/>
  <c r="C3" i="3"/>
  <c r="C5" i="3"/>
  <c r="B6" i="3"/>
  <c r="B5" i="3"/>
  <c r="B4" i="3"/>
  <c r="B3" i="3"/>
  <c r="F2" i="3"/>
  <c r="E2" i="3"/>
  <c r="D2" i="3"/>
  <c r="C2" i="3"/>
  <c r="B2" i="3"/>
  <c r="F2" i="9"/>
  <c r="F5" i="9"/>
  <c r="E5" i="9"/>
  <c r="D5" i="9"/>
  <c r="C5" i="9"/>
  <c r="B5" i="9"/>
  <c r="B4" i="9"/>
  <c r="B14" i="9" s="1"/>
  <c r="B2" i="9"/>
  <c r="F13" i="2"/>
  <c r="F11" i="2"/>
  <c r="B11" i="2"/>
  <c r="E11" i="2"/>
  <c r="E10" i="2"/>
  <c r="E9" i="2"/>
  <c r="D11" i="2"/>
  <c r="D9" i="2"/>
  <c r="C11" i="2"/>
  <c r="D8" i="2"/>
  <c r="C8" i="2"/>
  <c r="C7" i="2"/>
  <c r="B7" i="2"/>
  <c r="B6" i="2"/>
  <c r="B2" i="8"/>
  <c r="F2" i="2"/>
  <c r="E2" i="2"/>
  <c r="D2" i="2"/>
  <c r="C2" i="2"/>
  <c r="B2" i="2"/>
  <c r="F37" i="1"/>
  <c r="F2" i="1"/>
</calcChain>
</file>

<file path=xl/sharedStrings.xml><?xml version="1.0" encoding="utf-8"?>
<sst xmlns="http://schemas.openxmlformats.org/spreadsheetml/2006/main" count="173" uniqueCount="136">
  <si>
    <t>vendite in unità</t>
  </si>
  <si>
    <t>p di vendita</t>
  </si>
  <si>
    <t>% vendite incassate nel periodo</t>
  </si>
  <si>
    <t>% vendite incassate nel periodo succ</t>
  </si>
  <si>
    <t>crediti da incassare</t>
  </si>
  <si>
    <t>saldo di cassa iniziale</t>
  </si>
  <si>
    <t>delle vendite del trimestre successivo</t>
  </si>
  <si>
    <t>magazzino prodotti finiti desiderato</t>
  </si>
  <si>
    <t>magazzino iniziale</t>
  </si>
  <si>
    <t>magazzi prodotti finale d'esercizio</t>
  </si>
  <si>
    <t>materie prime necessarie per scatole</t>
  </si>
  <si>
    <t>standard fisico</t>
  </si>
  <si>
    <t>kg</t>
  </si>
  <si>
    <t>magazzino materie prime desiderato</t>
  </si>
  <si>
    <t>del fabbisogno di produzione del trimestre successivo</t>
  </si>
  <si>
    <t>magazzino materie prime iniziale</t>
  </si>
  <si>
    <t>costo d'acquisto al kg</t>
  </si>
  <si>
    <t>% di acquisti pagati nel periodo</t>
  </si>
  <si>
    <t>% di acquisti pagati nel periodo succ</t>
  </si>
  <si>
    <t>debiti verso fornitori</t>
  </si>
  <si>
    <t>magazzino finale materie prime</t>
  </si>
  <si>
    <t>p standard</t>
  </si>
  <si>
    <t>ore di mo per scatola</t>
  </si>
  <si>
    <t>ore</t>
  </si>
  <si>
    <t>costo orario della mo</t>
  </si>
  <si>
    <t>costi generali variabili</t>
  </si>
  <si>
    <t>per ora di mo</t>
  </si>
  <si>
    <t>costi generali fissi</t>
  </si>
  <si>
    <t>ammortamenti</t>
  </si>
  <si>
    <t>al trimestre</t>
  </si>
  <si>
    <t>costo variabile di vendita unitario</t>
  </si>
  <si>
    <t>a scatola</t>
  </si>
  <si>
    <t>pubblicità</t>
  </si>
  <si>
    <t>retribuzione dirigenti</t>
  </si>
  <si>
    <t>assicurazione</t>
  </si>
  <si>
    <t>imposte patrimoniali</t>
  </si>
  <si>
    <t>acquisti di macchinari</t>
  </si>
  <si>
    <t>ammortamento</t>
  </si>
  <si>
    <t>dividendi</t>
  </si>
  <si>
    <t>interessi</t>
  </si>
  <si>
    <t>per mese</t>
  </si>
  <si>
    <t>livello minimo</t>
  </si>
  <si>
    <t>rimborsare alla fine dell'anno</t>
  </si>
  <si>
    <t>terreni</t>
  </si>
  <si>
    <t>fabbricati e macchinari fine ex prec</t>
  </si>
  <si>
    <t>fondo ammort</t>
  </si>
  <si>
    <t>patrimonio netto iniziale</t>
  </si>
  <si>
    <t>totale</t>
  </si>
  <si>
    <t>vendite</t>
  </si>
  <si>
    <t>entrate di cassa</t>
  </si>
  <si>
    <t>budget eco</t>
  </si>
  <si>
    <t>vendite del I trim</t>
  </si>
  <si>
    <t>vendite del II</t>
  </si>
  <si>
    <t>vendite del III</t>
  </si>
  <si>
    <t>vendite del IV</t>
  </si>
  <si>
    <t>budget di cassa</t>
  </si>
  <si>
    <t>crediti verso clienti da riportare in sp</t>
  </si>
  <si>
    <t>esercizio</t>
  </si>
  <si>
    <t>saldo di inizio</t>
  </si>
  <si>
    <t>livello di cassa desiderato</t>
  </si>
  <si>
    <t>saldo di cassa disponibile (X)</t>
  </si>
  <si>
    <t>entrate da clienti</t>
  </si>
  <si>
    <t>magazzino finale desiderato</t>
  </si>
  <si>
    <t>fabbisogno totale</t>
  </si>
  <si>
    <t>produzione necessaria</t>
  </si>
  <si>
    <t>no somma!</t>
  </si>
  <si>
    <t>magazzino finale mp</t>
  </si>
  <si>
    <t>magazzino mp iniziale</t>
  </si>
  <si>
    <t>materie prime da acquistare</t>
  </si>
  <si>
    <t>costo materie prime da acquistare</t>
  </si>
  <si>
    <t>somma</t>
  </si>
  <si>
    <t>consumi</t>
  </si>
  <si>
    <t>fabbisono di produzione</t>
  </si>
  <si>
    <t>acquisti</t>
  </si>
  <si>
    <t>rilevanti per il cogs</t>
  </si>
  <si>
    <t>RF</t>
  </si>
  <si>
    <t>in sp</t>
  </si>
  <si>
    <t>uscite per acquisti</t>
  </si>
  <si>
    <t>debiti per acquisto</t>
  </si>
  <si>
    <t>acquisti I trim</t>
  </si>
  <si>
    <t>acquisti II trim</t>
  </si>
  <si>
    <t>acquisti III</t>
  </si>
  <si>
    <t>acquisti IV</t>
  </si>
  <si>
    <t>debiti vs fornitori</t>
  </si>
  <si>
    <t>uscite</t>
  </si>
  <si>
    <t>produzione</t>
  </si>
  <si>
    <t>ore di mo necessarie</t>
  </si>
  <si>
    <t>costo totale mo</t>
  </si>
  <si>
    <t>materiali diretti</t>
  </si>
  <si>
    <t>manodopera diretta</t>
  </si>
  <si>
    <t>ore di mo necessaria</t>
  </si>
  <si>
    <t>costi fissi di produzione</t>
  </si>
  <si>
    <t>costi generali di produzione</t>
  </si>
  <si>
    <t xml:space="preserve">uscite per costi di generali </t>
  </si>
  <si>
    <t>cogs</t>
  </si>
  <si>
    <t>margine lordo</t>
  </si>
  <si>
    <t>costi di vendita e amm</t>
  </si>
  <si>
    <t>periodo!!</t>
  </si>
  <si>
    <t>risultato op</t>
  </si>
  <si>
    <t>interessi passivi</t>
  </si>
  <si>
    <t>risultato netto</t>
  </si>
  <si>
    <t>quantità</t>
  </si>
  <si>
    <t>pcosto</t>
  </si>
  <si>
    <t>CPI</t>
  </si>
  <si>
    <t>lavoro</t>
  </si>
  <si>
    <t>COGS</t>
  </si>
  <si>
    <t>da riportare nel budget economico</t>
  </si>
  <si>
    <t>consumi per la produzione</t>
  </si>
  <si>
    <t>mo</t>
  </si>
  <si>
    <t>RI</t>
  </si>
  <si>
    <t>costi di vendita variabile</t>
  </si>
  <si>
    <t>costi fissi di vendita e amm</t>
  </si>
  <si>
    <t>retribuzioni dirigenti</t>
  </si>
  <si>
    <t>assicurazioni</t>
  </si>
  <si>
    <t>totale uscite</t>
  </si>
  <si>
    <t>flusso di periodo (Y)</t>
  </si>
  <si>
    <t>eccesso/deficit prima del finanziamento</t>
  </si>
  <si>
    <t>finanziamento:</t>
  </si>
  <si>
    <t>prestiti</t>
  </si>
  <si>
    <t>rimborsi</t>
  </si>
  <si>
    <t>totale finanziamenti (z)</t>
  </si>
  <si>
    <t>saldo di cassa finale</t>
  </si>
  <si>
    <t>attivita'</t>
  </si>
  <si>
    <t>cassa</t>
  </si>
  <si>
    <t>fine 2012</t>
  </si>
  <si>
    <t>crediti</t>
  </si>
  <si>
    <t>rim mp</t>
  </si>
  <si>
    <t>rim pf</t>
  </si>
  <si>
    <t>totale att correnti</t>
  </si>
  <si>
    <t>fabbricati e macchinari</t>
  </si>
  <si>
    <t>fondo ammortamento</t>
  </si>
  <si>
    <t>totale att non correnti</t>
  </si>
  <si>
    <t>totale attivo</t>
  </si>
  <si>
    <t>debiti fornitori mp</t>
  </si>
  <si>
    <t>patrimonio netto finale</t>
  </si>
  <si>
    <t>totale pass e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</si>
</sst>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3" fontId="0" fillId="0" borderId="0" xfId="0" applyNumberFormat="1"/>
    <xf numFmtId="3" fontId="0" fillId="2" borderId="0" xfId="0" applyNumberFormat="1" applyFill="1"/>
    <xf numFmtId="0" fontId="0" fillId="3" borderId="0" xfId="0" applyFill="1"/>
    <xf numFmtId="0" fontId="0" fillId="4" borderId="0" xfId="0" applyFill="1"/>
    <xf numFmtId="3" fontId="0" fillId="4" borderId="0" xfId="0" applyNumberFormat="1" applyFill="1"/>
    <xf numFmtId="0" fontId="0" fillId="0" borderId="0" xfId="0" applyFill="1"/>
    <xf numFmtId="0" fontId="0" fillId="5" borderId="0" xfId="0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37" zoomScale="148" zoomScaleNormal="148" workbookViewId="0">
      <selection activeCell="B47" sqref="B47"/>
    </sheetView>
  </sheetViews>
  <sheetFormatPr defaultRowHeight="15" x14ac:dyDescent="0.25"/>
  <cols>
    <col min="1" max="1" width="34.140625" bestFit="1" customWidth="1"/>
  </cols>
  <sheetData>
    <row r="1" spans="1:6" x14ac:dyDescent="0.25">
      <c r="B1">
        <v>1</v>
      </c>
      <c r="C1">
        <v>2</v>
      </c>
      <c r="D1">
        <v>3</v>
      </c>
      <c r="E1">
        <v>4</v>
      </c>
    </row>
    <row r="2" spans="1:6" x14ac:dyDescent="0.25">
      <c r="A2" t="s">
        <v>0</v>
      </c>
      <c r="B2">
        <v>10000</v>
      </c>
      <c r="C2">
        <v>30000</v>
      </c>
      <c r="D2">
        <v>40000</v>
      </c>
      <c r="E2">
        <v>20000</v>
      </c>
      <c r="F2">
        <f>SUM(B2:E2)</f>
        <v>100000</v>
      </c>
    </row>
    <row r="3" spans="1:6" x14ac:dyDescent="0.25">
      <c r="A3" t="s">
        <v>1</v>
      </c>
      <c r="B3">
        <v>20</v>
      </c>
      <c r="C3">
        <v>20</v>
      </c>
      <c r="D3">
        <v>20</v>
      </c>
      <c r="E3">
        <v>20</v>
      </c>
    </row>
    <row r="4" spans="1:6" x14ac:dyDescent="0.25">
      <c r="A4" t="s">
        <v>2</v>
      </c>
      <c r="B4">
        <v>0.7</v>
      </c>
    </row>
    <row r="5" spans="1:6" x14ac:dyDescent="0.25">
      <c r="A5" t="s">
        <v>3</v>
      </c>
      <c r="B5">
        <v>0.3</v>
      </c>
    </row>
    <row r="6" spans="1:6" x14ac:dyDescent="0.25">
      <c r="A6" t="s">
        <v>4</v>
      </c>
      <c r="B6">
        <v>90000</v>
      </c>
    </row>
    <row r="9" spans="1:6" x14ac:dyDescent="0.25">
      <c r="A9" t="s">
        <v>5</v>
      </c>
      <c r="B9">
        <v>42500</v>
      </c>
    </row>
    <row r="10" spans="1:6" x14ac:dyDescent="0.25">
      <c r="A10" t="s">
        <v>7</v>
      </c>
      <c r="B10">
        <v>0.2</v>
      </c>
      <c r="C10" t="s">
        <v>6</v>
      </c>
    </row>
    <row r="11" spans="1:6" x14ac:dyDescent="0.25">
      <c r="A11" t="s">
        <v>8</v>
      </c>
      <c r="B11">
        <v>2000</v>
      </c>
    </row>
    <row r="12" spans="1:6" x14ac:dyDescent="0.25">
      <c r="A12" t="s">
        <v>9</v>
      </c>
      <c r="B12" s="1">
        <v>3000</v>
      </c>
    </row>
    <row r="15" spans="1:6" x14ac:dyDescent="0.25">
      <c r="A15" t="s">
        <v>10</v>
      </c>
      <c r="B15">
        <v>15</v>
      </c>
      <c r="C15" t="s">
        <v>11</v>
      </c>
      <c r="E15" t="s">
        <v>12</v>
      </c>
    </row>
    <row r="16" spans="1:6" x14ac:dyDescent="0.25">
      <c r="A16" t="s">
        <v>13</v>
      </c>
      <c r="B16">
        <v>0.1</v>
      </c>
      <c r="C16" t="s">
        <v>14</v>
      </c>
    </row>
    <row r="17" spans="1:3" x14ac:dyDescent="0.25">
      <c r="A17" t="s">
        <v>15</v>
      </c>
      <c r="B17">
        <v>21000</v>
      </c>
    </row>
    <row r="18" spans="1:3" x14ac:dyDescent="0.25">
      <c r="A18" t="s">
        <v>16</v>
      </c>
      <c r="B18">
        <v>0.2</v>
      </c>
      <c r="C18" t="s">
        <v>21</v>
      </c>
    </row>
    <row r="19" spans="1:3" x14ac:dyDescent="0.25">
      <c r="A19" t="s">
        <v>17</v>
      </c>
      <c r="B19">
        <v>0.5</v>
      </c>
    </row>
    <row r="20" spans="1:3" x14ac:dyDescent="0.25">
      <c r="A20" t="s">
        <v>18</v>
      </c>
      <c r="B20">
        <v>0.5</v>
      </c>
    </row>
    <row r="21" spans="1:3" x14ac:dyDescent="0.25">
      <c r="A21" t="s">
        <v>19</v>
      </c>
      <c r="B21">
        <v>25800</v>
      </c>
    </row>
    <row r="22" spans="1:3" x14ac:dyDescent="0.25">
      <c r="A22" t="s">
        <v>20</v>
      </c>
      <c r="B22" s="3">
        <v>22500</v>
      </c>
    </row>
    <row r="24" spans="1:3" x14ac:dyDescent="0.25">
      <c r="A24" t="s">
        <v>22</v>
      </c>
      <c r="B24">
        <v>0.4</v>
      </c>
      <c r="C24" t="s">
        <v>23</v>
      </c>
    </row>
    <row r="25" spans="1:3" x14ac:dyDescent="0.25">
      <c r="A25" t="s">
        <v>24</v>
      </c>
      <c r="B25">
        <v>15</v>
      </c>
    </row>
    <row r="27" spans="1:3" x14ac:dyDescent="0.25">
      <c r="A27" t="s">
        <v>25</v>
      </c>
      <c r="B27">
        <v>4</v>
      </c>
      <c r="C27" t="s">
        <v>26</v>
      </c>
    </row>
    <row r="28" spans="1:3" x14ac:dyDescent="0.25">
      <c r="A28" t="s">
        <v>27</v>
      </c>
      <c r="B28" s="2">
        <v>60600</v>
      </c>
    </row>
    <row r="29" spans="1:3" x14ac:dyDescent="0.25">
      <c r="A29" t="s">
        <v>28</v>
      </c>
      <c r="B29">
        <v>15000</v>
      </c>
      <c r="C29" t="s">
        <v>29</v>
      </c>
    </row>
    <row r="31" spans="1:3" x14ac:dyDescent="0.25">
      <c r="A31" t="s">
        <v>30</v>
      </c>
      <c r="B31">
        <v>1.8</v>
      </c>
      <c r="C31" t="s">
        <v>31</v>
      </c>
    </row>
    <row r="32" spans="1:3" x14ac:dyDescent="0.25">
      <c r="A32" t="s">
        <v>32</v>
      </c>
      <c r="B32">
        <v>20000</v>
      </c>
    </row>
    <row r="33" spans="1:7" x14ac:dyDescent="0.25">
      <c r="A33" t="s">
        <v>33</v>
      </c>
      <c r="B33">
        <v>55000</v>
      </c>
    </row>
    <row r="34" spans="1:7" x14ac:dyDescent="0.25">
      <c r="A34" t="s">
        <v>34</v>
      </c>
      <c r="B34">
        <v>10000</v>
      </c>
    </row>
    <row r="35" spans="1:7" x14ac:dyDescent="0.25">
      <c r="A35" t="s">
        <v>35</v>
      </c>
      <c r="B35">
        <v>4000</v>
      </c>
    </row>
    <row r="36" spans="1:7" x14ac:dyDescent="0.25">
      <c r="A36" t="s">
        <v>37</v>
      </c>
      <c r="B36">
        <v>10000</v>
      </c>
    </row>
    <row r="37" spans="1:7" x14ac:dyDescent="0.25">
      <c r="A37" t="s">
        <v>36</v>
      </c>
      <c r="B37">
        <v>50000</v>
      </c>
      <c r="C37">
        <v>40000</v>
      </c>
      <c r="D37">
        <v>20000</v>
      </c>
      <c r="E37">
        <v>20000</v>
      </c>
      <c r="F37">
        <f>SUM(B37:E37)</f>
        <v>130000</v>
      </c>
    </row>
    <row r="39" spans="1:7" x14ac:dyDescent="0.25">
      <c r="A39" t="s">
        <v>38</v>
      </c>
      <c r="B39">
        <v>8000</v>
      </c>
    </row>
    <row r="40" spans="1:7" x14ac:dyDescent="0.25">
      <c r="A40" t="s">
        <v>39</v>
      </c>
      <c r="B40" s="5">
        <v>0.01</v>
      </c>
      <c r="C40" s="5" t="s">
        <v>40</v>
      </c>
      <c r="D40" s="5"/>
      <c r="E40" s="6">
        <v>10000</v>
      </c>
      <c r="F40" s="5"/>
      <c r="G40" s="5"/>
    </row>
    <row r="41" spans="1:7" x14ac:dyDescent="0.25">
      <c r="B41" s="5">
        <v>12</v>
      </c>
      <c r="C41" s="5"/>
      <c r="D41" s="5"/>
      <c r="E41" s="5" t="s">
        <v>42</v>
      </c>
      <c r="F41" s="5"/>
      <c r="G41" s="5"/>
    </row>
    <row r="42" spans="1:7" x14ac:dyDescent="0.25">
      <c r="B42" s="5">
        <v>9</v>
      </c>
      <c r="C42" s="5"/>
      <c r="D42" s="5"/>
      <c r="E42" s="5"/>
      <c r="F42" s="5"/>
      <c r="G42" s="5"/>
    </row>
    <row r="43" spans="1:7" x14ac:dyDescent="0.25">
      <c r="A43" t="s">
        <v>41</v>
      </c>
      <c r="B43" s="4">
        <v>30000</v>
      </c>
    </row>
    <row r="44" spans="1:7" x14ac:dyDescent="0.25">
      <c r="A44" t="s">
        <v>43</v>
      </c>
      <c r="B44" s="7">
        <v>80000</v>
      </c>
    </row>
    <row r="45" spans="1:7" x14ac:dyDescent="0.25">
      <c r="A45" t="s">
        <v>44</v>
      </c>
      <c r="B45" s="7">
        <v>700000</v>
      </c>
    </row>
    <row r="46" spans="1:7" x14ac:dyDescent="0.25">
      <c r="A46" t="s">
        <v>45</v>
      </c>
      <c r="B46" s="7">
        <v>292000</v>
      </c>
    </row>
    <row r="47" spans="1:7" x14ac:dyDescent="0.25">
      <c r="A47" t="s">
        <v>46</v>
      </c>
      <c r="B47" s="7">
        <v>624900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A7" zoomScale="220" zoomScaleNormal="220" workbookViewId="0">
      <selection activeCell="B15" sqref="B15"/>
    </sheetView>
  </sheetViews>
  <sheetFormatPr defaultRowHeight="15" x14ac:dyDescent="0.25"/>
  <cols>
    <col min="1" max="1" width="21.42578125" bestFit="1" customWidth="1"/>
  </cols>
  <sheetData>
    <row r="1" spans="1:2" x14ac:dyDescent="0.25">
      <c r="A1" t="s">
        <v>124</v>
      </c>
    </row>
    <row r="2" spans="1:2" x14ac:dyDescent="0.25">
      <c r="A2" t="s">
        <v>122</v>
      </c>
    </row>
    <row r="3" spans="1:2" x14ac:dyDescent="0.25">
      <c r="A3" t="s">
        <v>123</v>
      </c>
      <c r="B3">
        <f>'budget di cassa'!F20</f>
        <v>41400</v>
      </c>
    </row>
    <row r="4" spans="1:2" x14ac:dyDescent="0.25">
      <c r="A4" t="s">
        <v>125</v>
      </c>
      <c r="B4">
        <f>'budget vendite'!F13</f>
        <v>120000</v>
      </c>
    </row>
    <row r="5" spans="1:2" x14ac:dyDescent="0.25">
      <c r="A5" t="s">
        <v>126</v>
      </c>
      <c r="B5">
        <f>'budget materiali diretti'!I4</f>
        <v>4500</v>
      </c>
    </row>
    <row r="6" spans="1:2" x14ac:dyDescent="0.25">
      <c r="A6" t="s">
        <v>127</v>
      </c>
      <c r="B6">
        <f>cogs!B16</f>
        <v>39000</v>
      </c>
    </row>
    <row r="7" spans="1:2" x14ac:dyDescent="0.25">
      <c r="A7" t="s">
        <v>128</v>
      </c>
      <c r="B7">
        <f>SUM(B3:B6)</f>
        <v>204900</v>
      </c>
    </row>
    <row r="8" spans="1:2" x14ac:dyDescent="0.25">
      <c r="A8" t="s">
        <v>43</v>
      </c>
      <c r="B8">
        <f>input!B44</f>
        <v>80000</v>
      </c>
    </row>
    <row r="9" spans="1:2" x14ac:dyDescent="0.25">
      <c r="A9" t="s">
        <v>129</v>
      </c>
      <c r="B9">
        <f>input!B45+input!F37</f>
        <v>830000</v>
      </c>
    </row>
    <row r="10" spans="1:2" x14ac:dyDescent="0.25">
      <c r="A10" t="s">
        <v>130</v>
      </c>
      <c r="B10">
        <f>-(input!B46+'budget dei costi generali di pr'!F6+'costi di vendita e amm'!F9)</f>
        <v>-392000</v>
      </c>
    </row>
    <row r="11" spans="1:2" x14ac:dyDescent="0.25">
      <c r="A11" t="s">
        <v>131</v>
      </c>
      <c r="B11">
        <f>SUM(B8:B10)</f>
        <v>518000</v>
      </c>
    </row>
    <row r="12" spans="1:2" x14ac:dyDescent="0.25">
      <c r="A12" t="s">
        <v>132</v>
      </c>
      <c r="B12" s="5">
        <f>B7+B11</f>
        <v>722900</v>
      </c>
    </row>
    <row r="13" spans="1:2" x14ac:dyDescent="0.25">
      <c r="A13" t="s">
        <v>133</v>
      </c>
      <c r="B13">
        <f>'budget materiali diretti'!G16</f>
        <v>27900</v>
      </c>
    </row>
    <row r="14" spans="1:2" x14ac:dyDescent="0.25">
      <c r="A14" t="s">
        <v>134</v>
      </c>
      <c r="B14">
        <f>input!B47+'budget economico'!B8-'budget di cassa'!F11</f>
        <v>695000</v>
      </c>
    </row>
    <row r="15" spans="1:2" x14ac:dyDescent="0.25">
      <c r="A15" t="s">
        <v>135</v>
      </c>
      <c r="B15" s="5">
        <f>SUM(B13:B14)</f>
        <v>722900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A7" zoomScale="196" zoomScaleNormal="196" workbookViewId="0">
      <selection activeCell="B16" sqref="B16"/>
    </sheetView>
  </sheetViews>
  <sheetFormatPr defaultRowHeight="15" x14ac:dyDescent="0.25"/>
  <cols>
    <col min="1" max="1" width="26.140625" bestFit="1" customWidth="1"/>
  </cols>
  <sheetData>
    <row r="1" spans="1:4" x14ac:dyDescent="0.25">
      <c r="B1" t="s">
        <v>101</v>
      </c>
      <c r="C1" t="s">
        <v>102</v>
      </c>
      <c r="D1" t="s">
        <v>103</v>
      </c>
    </row>
    <row r="2" spans="1:4" x14ac:dyDescent="0.25">
      <c r="A2" t="s">
        <v>88</v>
      </c>
      <c r="B2">
        <f>input!B15</f>
        <v>15</v>
      </c>
      <c r="C2">
        <f>input!B18</f>
        <v>0.2</v>
      </c>
      <c r="D2">
        <f>B2*C2</f>
        <v>3</v>
      </c>
    </row>
    <row r="3" spans="1:4" x14ac:dyDescent="0.25">
      <c r="A3" t="s">
        <v>104</v>
      </c>
      <c r="B3">
        <f>input!B24</f>
        <v>0.4</v>
      </c>
      <c r="C3">
        <f>input!B25</f>
        <v>15</v>
      </c>
      <c r="D3">
        <f>B3*C3</f>
        <v>6</v>
      </c>
    </row>
    <row r="4" spans="1:4" x14ac:dyDescent="0.25">
      <c r="A4" t="s">
        <v>92</v>
      </c>
      <c r="B4">
        <f>'budget dei costi generali di pr'!A11</f>
        <v>0.4</v>
      </c>
      <c r="C4">
        <f>'budget dei costi generali di pr'!F9</f>
        <v>10</v>
      </c>
      <c r="D4">
        <f>B4*C4</f>
        <v>4</v>
      </c>
    </row>
    <row r="5" spans="1:4" x14ac:dyDescent="0.25">
      <c r="D5">
        <f>SUM(D2:D4)</f>
        <v>13</v>
      </c>
    </row>
    <row r="7" spans="1:4" x14ac:dyDescent="0.25">
      <c r="A7" t="s">
        <v>105</v>
      </c>
      <c r="B7" s="8">
        <f>B8*B9</f>
        <v>1300000</v>
      </c>
      <c r="C7" t="s">
        <v>106</v>
      </c>
    </row>
    <row r="8" spans="1:4" x14ac:dyDescent="0.25">
      <c r="A8" t="s">
        <v>48</v>
      </c>
      <c r="B8">
        <f>input!F2</f>
        <v>100000</v>
      </c>
    </row>
    <row r="9" spans="1:4" x14ac:dyDescent="0.25">
      <c r="A9" t="s">
        <v>103</v>
      </c>
      <c r="B9">
        <f>D5</f>
        <v>13</v>
      </c>
    </row>
    <row r="11" spans="1:4" x14ac:dyDescent="0.25">
      <c r="A11" t="s">
        <v>107</v>
      </c>
      <c r="B11">
        <f>'budget materiali diretti'!F9</f>
        <v>303000</v>
      </c>
    </row>
    <row r="12" spans="1:4" x14ac:dyDescent="0.25">
      <c r="A12" t="s">
        <v>108</v>
      </c>
      <c r="B12">
        <f>'budget mo'!F4</f>
        <v>606000</v>
      </c>
    </row>
    <row r="13" spans="1:4" x14ac:dyDescent="0.25">
      <c r="A13" t="s">
        <v>92</v>
      </c>
      <c r="B13">
        <f>'budget dei costi generali di pr'!F5</f>
        <v>404000</v>
      </c>
    </row>
    <row r="14" spans="1:4" x14ac:dyDescent="0.25">
      <c r="A14" t="s">
        <v>47</v>
      </c>
      <c r="B14">
        <f>SUM(B11:B13)</f>
        <v>1313000</v>
      </c>
    </row>
    <row r="15" spans="1:4" x14ac:dyDescent="0.25">
      <c r="A15" t="s">
        <v>109</v>
      </c>
      <c r="B15">
        <f>B9*C15</f>
        <v>26000</v>
      </c>
      <c r="C15">
        <v>2000</v>
      </c>
    </row>
    <row r="16" spans="1:4" x14ac:dyDescent="0.25">
      <c r="A16" t="s">
        <v>75</v>
      </c>
      <c r="B16" s="8">
        <f>B9*C16</f>
        <v>39000</v>
      </c>
      <c r="C16">
        <v>3000</v>
      </c>
    </row>
    <row r="17" spans="1:2" x14ac:dyDescent="0.25">
      <c r="A17" t="s">
        <v>105</v>
      </c>
      <c r="B17">
        <f>B14+B15-B16</f>
        <v>1300000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="160" zoomScaleNormal="160" workbookViewId="0">
      <selection activeCell="F13" sqref="F13"/>
    </sheetView>
  </sheetViews>
  <sheetFormatPr defaultRowHeight="15" x14ac:dyDescent="0.25"/>
  <cols>
    <col min="1" max="1" width="18.140625" bestFit="1" customWidth="1"/>
  </cols>
  <sheetData>
    <row r="1" spans="1:7" x14ac:dyDescent="0.25">
      <c r="B1">
        <v>1</v>
      </c>
      <c r="C1">
        <v>2</v>
      </c>
      <c r="D1">
        <v>3</v>
      </c>
      <c r="E1">
        <v>4</v>
      </c>
      <c r="F1" t="s">
        <v>47</v>
      </c>
    </row>
    <row r="2" spans="1:7" x14ac:dyDescent="0.25">
      <c r="A2" t="s">
        <v>48</v>
      </c>
      <c r="B2">
        <f>input!B2*input!B3</f>
        <v>200000</v>
      </c>
      <c r="C2">
        <f>input!C2*input!C3</f>
        <v>600000</v>
      </c>
      <c r="D2">
        <f>input!D2*input!D3</f>
        <v>800000</v>
      </c>
      <c r="E2">
        <f>input!E2*input!E3</f>
        <v>400000</v>
      </c>
      <c r="F2" s="1">
        <f>SUM(B2:E2)</f>
        <v>2000000</v>
      </c>
      <c r="G2" t="s">
        <v>50</v>
      </c>
    </row>
    <row r="5" spans="1:7" x14ac:dyDescent="0.25">
      <c r="A5" t="s">
        <v>49</v>
      </c>
    </row>
    <row r="6" spans="1:7" x14ac:dyDescent="0.25">
      <c r="A6" t="s">
        <v>4</v>
      </c>
      <c r="B6">
        <f>input!B6</f>
        <v>90000</v>
      </c>
    </row>
    <row r="7" spans="1:7" x14ac:dyDescent="0.25">
      <c r="A7" t="s">
        <v>51</v>
      </c>
      <c r="B7">
        <f>input!B4*'budget vendite'!B2</f>
        <v>140000</v>
      </c>
      <c r="C7">
        <f>input!B5*'budget vendite'!B2</f>
        <v>60000</v>
      </c>
    </row>
    <row r="8" spans="1:7" x14ac:dyDescent="0.25">
      <c r="A8" t="s">
        <v>52</v>
      </c>
      <c r="C8">
        <f>input!B4*'budget vendite'!C2</f>
        <v>420000</v>
      </c>
      <c r="D8">
        <f>input!B5*'budget vendite'!C2</f>
        <v>180000</v>
      </c>
    </row>
    <row r="9" spans="1:7" x14ac:dyDescent="0.25">
      <c r="A9" t="s">
        <v>53</v>
      </c>
      <c r="D9">
        <f>input!B4*'budget vendite'!D2</f>
        <v>560000</v>
      </c>
      <c r="E9">
        <f>input!B5*'budget vendite'!D2</f>
        <v>240000</v>
      </c>
    </row>
    <row r="10" spans="1:7" x14ac:dyDescent="0.25">
      <c r="A10" t="s">
        <v>54</v>
      </c>
      <c r="E10">
        <f>input!B4*'budget vendite'!E2</f>
        <v>280000</v>
      </c>
    </row>
    <row r="11" spans="1:7" x14ac:dyDescent="0.25">
      <c r="A11" t="s">
        <v>47</v>
      </c>
      <c r="B11" s="5">
        <f>SUM(B6:B10)</f>
        <v>230000</v>
      </c>
      <c r="C11" s="5">
        <f>SUM(C6:C10)</f>
        <v>480000</v>
      </c>
      <c r="D11" s="5">
        <f>SUM(D6:D10)</f>
        <v>740000</v>
      </c>
      <c r="E11" s="5">
        <f>SUM(E6:E10)</f>
        <v>520000</v>
      </c>
      <c r="F11" s="5">
        <f>SUM(B11:E11)</f>
        <v>1970000</v>
      </c>
      <c r="G11" t="s">
        <v>55</v>
      </c>
    </row>
    <row r="13" spans="1:7" x14ac:dyDescent="0.25">
      <c r="F13">
        <f>input!B5*'budget vendite'!E2</f>
        <v>120000</v>
      </c>
      <c r="G13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="196" zoomScaleNormal="196" workbookViewId="0">
      <selection activeCell="E3" sqref="E3"/>
    </sheetView>
  </sheetViews>
  <sheetFormatPr defaultRowHeight="15" x14ac:dyDescent="0.25"/>
  <cols>
    <col min="1" max="1" width="26.42578125" bestFit="1" customWidth="1"/>
  </cols>
  <sheetData>
    <row r="1" spans="1:7" x14ac:dyDescent="0.25">
      <c r="B1">
        <v>1</v>
      </c>
      <c r="C1">
        <v>2</v>
      </c>
      <c r="D1">
        <v>3</v>
      </c>
      <c r="E1">
        <v>4</v>
      </c>
    </row>
    <row r="2" spans="1:7" x14ac:dyDescent="0.25">
      <c r="A2" t="s">
        <v>48</v>
      </c>
      <c r="B2">
        <f>input!B2</f>
        <v>10000</v>
      </c>
      <c r="C2">
        <f>input!C2</f>
        <v>30000</v>
      </c>
      <c r="D2">
        <f>input!D2</f>
        <v>40000</v>
      </c>
      <c r="E2">
        <f>input!E2</f>
        <v>20000</v>
      </c>
      <c r="F2" s="5">
        <f>SUM(B2:E2)</f>
        <v>100000</v>
      </c>
    </row>
    <row r="3" spans="1:7" x14ac:dyDescent="0.25">
      <c r="A3" t="s">
        <v>62</v>
      </c>
      <c r="B3">
        <f>input!B10*'budget della produzione'!C2</f>
        <v>6000</v>
      </c>
      <c r="C3">
        <f>input!B10*'budget della produzione'!D2</f>
        <v>8000</v>
      </c>
      <c r="D3">
        <f>input!B10*'budget della produzione'!E2</f>
        <v>4000</v>
      </c>
      <c r="E3">
        <f>input!B12</f>
        <v>3000</v>
      </c>
      <c r="F3">
        <v>3000</v>
      </c>
      <c r="G3" t="s">
        <v>65</v>
      </c>
    </row>
    <row r="4" spans="1:7" x14ac:dyDescent="0.25">
      <c r="A4" t="s">
        <v>63</v>
      </c>
      <c r="B4">
        <f>SUM(B2:B3)</f>
        <v>16000</v>
      </c>
      <c r="C4">
        <f>SUM(C2:C3)</f>
        <v>38000</v>
      </c>
      <c r="D4">
        <f>SUM(D2:D3)</f>
        <v>44000</v>
      </c>
      <c r="E4">
        <f>SUM(E2:E3)</f>
        <v>23000</v>
      </c>
      <c r="F4">
        <f>F2+F3</f>
        <v>103000</v>
      </c>
    </row>
    <row r="5" spans="1:7" x14ac:dyDescent="0.25">
      <c r="A5" t="s">
        <v>8</v>
      </c>
      <c r="B5">
        <f>input!B11</f>
        <v>2000</v>
      </c>
      <c r="C5">
        <f>B3</f>
        <v>6000</v>
      </c>
      <c r="D5">
        <f>C3</f>
        <v>8000</v>
      </c>
      <c r="E5">
        <f>D3</f>
        <v>4000</v>
      </c>
      <c r="F5">
        <f>B5</f>
        <v>2000</v>
      </c>
    </row>
    <row r="6" spans="1:7" x14ac:dyDescent="0.25">
      <c r="A6" t="s">
        <v>64</v>
      </c>
      <c r="B6">
        <f>SUM(B4-B5)</f>
        <v>14000</v>
      </c>
      <c r="C6">
        <f>SUM(C4-C5)</f>
        <v>32000</v>
      </c>
      <c r="D6">
        <f>SUM(D4-D5)</f>
        <v>36000</v>
      </c>
      <c r="E6">
        <f>SUM(E4-E5)</f>
        <v>19000</v>
      </c>
      <c r="F6" s="5">
        <f>SUM(B6:E6)</f>
        <v>101000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B7" zoomScale="196" zoomScaleNormal="196" workbookViewId="0">
      <selection activeCell="G16" sqref="G16"/>
    </sheetView>
  </sheetViews>
  <sheetFormatPr defaultRowHeight="15" x14ac:dyDescent="0.25"/>
  <cols>
    <col min="1" max="1" width="31.7109375" bestFit="1" customWidth="1"/>
    <col min="3" max="3" width="9.7109375" bestFit="1" customWidth="1"/>
  </cols>
  <sheetData>
    <row r="1" spans="1:11" x14ac:dyDescent="0.25">
      <c r="B1">
        <v>1</v>
      </c>
      <c r="C1">
        <v>2</v>
      </c>
      <c r="D1">
        <v>3</v>
      </c>
      <c r="E1">
        <v>4</v>
      </c>
      <c r="F1" t="s">
        <v>57</v>
      </c>
    </row>
    <row r="2" spans="1:11" x14ac:dyDescent="0.25">
      <c r="A2" t="s">
        <v>64</v>
      </c>
      <c r="B2">
        <f>'budget della produzione'!B6</f>
        <v>14000</v>
      </c>
      <c r="C2">
        <f>'budget della produzione'!C6</f>
        <v>32000</v>
      </c>
      <c r="D2">
        <f>'budget della produzione'!D6</f>
        <v>36000</v>
      </c>
      <c r="E2">
        <f>'budget della produzione'!E6</f>
        <v>19000</v>
      </c>
      <c r="F2">
        <f>SUM(B2:E2)</f>
        <v>101000</v>
      </c>
      <c r="G2" t="s">
        <v>70</v>
      </c>
    </row>
    <row r="3" spans="1:11" x14ac:dyDescent="0.25">
      <c r="A3" t="s">
        <v>72</v>
      </c>
      <c r="B3">
        <f>input!$B$15*'budget materiali diretti'!B2</f>
        <v>210000</v>
      </c>
      <c r="C3">
        <f>input!$B$15*'budget materiali diretti'!C2</f>
        <v>480000</v>
      </c>
      <c r="D3">
        <f>input!$B$15*'budget materiali diretti'!D2</f>
        <v>540000</v>
      </c>
      <c r="E3">
        <f>input!$B$15*'budget materiali diretti'!E2</f>
        <v>285000</v>
      </c>
      <c r="F3">
        <f>SUM(B3:E3)</f>
        <v>1515000</v>
      </c>
      <c r="G3" t="s">
        <v>70</v>
      </c>
    </row>
    <row r="4" spans="1:11" x14ac:dyDescent="0.25">
      <c r="A4" t="s">
        <v>66</v>
      </c>
      <c r="B4">
        <f>input!$B$16*'budget materiali diretti'!C3</f>
        <v>48000</v>
      </c>
      <c r="C4">
        <f>input!$B$16*'budget materiali diretti'!D3</f>
        <v>54000</v>
      </c>
      <c r="D4">
        <f>input!$B$16*'budget materiali diretti'!E3</f>
        <v>28500</v>
      </c>
      <c r="E4" s="2">
        <f>input!B22</f>
        <v>22500</v>
      </c>
      <c r="F4">
        <v>22500</v>
      </c>
      <c r="G4" t="s">
        <v>65</v>
      </c>
      <c r="I4" s="8">
        <f>input!B18*'budget materiali diretti'!F4</f>
        <v>4500</v>
      </c>
      <c r="J4" s="8" t="s">
        <v>75</v>
      </c>
      <c r="K4" t="s">
        <v>76</v>
      </c>
    </row>
    <row r="5" spans="1:11" x14ac:dyDescent="0.25">
      <c r="A5" t="s">
        <v>63</v>
      </c>
      <c r="B5">
        <f>SUM(B3:B4)</f>
        <v>258000</v>
      </c>
      <c r="C5">
        <f>SUM(C3:C4)</f>
        <v>534000</v>
      </c>
      <c r="D5">
        <f>SUM(D3:D4)</f>
        <v>568500</v>
      </c>
      <c r="E5">
        <f>SUM(E3:E4)</f>
        <v>307500</v>
      </c>
      <c r="F5">
        <f>SUM(F3:F4)</f>
        <v>1537500</v>
      </c>
    </row>
    <row r="6" spans="1:11" x14ac:dyDescent="0.25">
      <c r="A6" t="s">
        <v>67</v>
      </c>
      <c r="B6">
        <f>input!B17</f>
        <v>21000</v>
      </c>
      <c r="C6">
        <f>B4</f>
        <v>48000</v>
      </c>
      <c r="D6">
        <f>C4</f>
        <v>54000</v>
      </c>
      <c r="E6">
        <f>D4</f>
        <v>28500</v>
      </c>
      <c r="F6">
        <f>B6</f>
        <v>21000</v>
      </c>
    </row>
    <row r="7" spans="1:11" x14ac:dyDescent="0.25">
      <c r="A7" t="s">
        <v>68</v>
      </c>
      <c r="B7">
        <f>B5-B6</f>
        <v>237000</v>
      </c>
      <c r="C7">
        <f>C5-C6</f>
        <v>486000</v>
      </c>
      <c r="D7">
        <f>D5-D6</f>
        <v>514500</v>
      </c>
      <c r="E7">
        <f>E5-E6</f>
        <v>279000</v>
      </c>
      <c r="F7">
        <f>SUM(B7:E7)</f>
        <v>1516500</v>
      </c>
    </row>
    <row r="8" spans="1:11" s="5" customFormat="1" x14ac:dyDescent="0.25">
      <c r="A8" s="5" t="s">
        <v>69</v>
      </c>
      <c r="B8" s="5">
        <f>input!$B$18*'budget materiali diretti'!B7</f>
        <v>47400</v>
      </c>
      <c r="C8" s="5">
        <f>input!$B$18*'budget materiali diretti'!C7</f>
        <v>97200</v>
      </c>
      <c r="D8" s="5">
        <f>input!$B$18*'budget materiali diretti'!D7</f>
        <v>102900</v>
      </c>
      <c r="E8" s="5">
        <f>input!$B$18*'budget materiali diretti'!E7</f>
        <v>55800</v>
      </c>
      <c r="F8" s="5">
        <f>SUM(B8:E8)</f>
        <v>303300</v>
      </c>
      <c r="G8" s="5" t="s">
        <v>73</v>
      </c>
    </row>
    <row r="9" spans="1:11" x14ac:dyDescent="0.25">
      <c r="A9" t="s">
        <v>71</v>
      </c>
      <c r="B9">
        <f>input!$B$18*'budget materiali diretti'!B3</f>
        <v>42000</v>
      </c>
      <c r="C9">
        <f>input!$B$18*'budget materiali diretti'!C3</f>
        <v>96000</v>
      </c>
      <c r="D9">
        <f>input!$B$18*'budget materiali diretti'!D3</f>
        <v>108000</v>
      </c>
      <c r="E9">
        <f>input!$B$18*'budget materiali diretti'!E3</f>
        <v>57000</v>
      </c>
      <c r="F9" s="1">
        <f>SUM(B9:E9)</f>
        <v>303000</v>
      </c>
      <c r="G9" t="s">
        <v>71</v>
      </c>
      <c r="H9" t="s">
        <v>74</v>
      </c>
    </row>
    <row r="11" spans="1:11" x14ac:dyDescent="0.25">
      <c r="A11" t="s">
        <v>77</v>
      </c>
    </row>
    <row r="12" spans="1:11" x14ac:dyDescent="0.25">
      <c r="A12" t="s">
        <v>78</v>
      </c>
      <c r="B12">
        <f>input!B21</f>
        <v>25800</v>
      </c>
    </row>
    <row r="13" spans="1:11" x14ac:dyDescent="0.25">
      <c r="A13" t="s">
        <v>79</v>
      </c>
      <c r="B13">
        <f>input!B19*'budget materiali diretti'!B8</f>
        <v>23700</v>
      </c>
      <c r="C13">
        <f>input!B20*'budget materiali diretti'!B8</f>
        <v>23700</v>
      </c>
    </row>
    <row r="14" spans="1:11" x14ac:dyDescent="0.25">
      <c r="A14" t="s">
        <v>80</v>
      </c>
      <c r="C14">
        <f>input!B19*'budget materiali diretti'!C8</f>
        <v>48600</v>
      </c>
      <c r="D14">
        <f>input!B20*'budget materiali diretti'!C8</f>
        <v>48600</v>
      </c>
    </row>
    <row r="15" spans="1:11" x14ac:dyDescent="0.25">
      <c r="A15" t="s">
        <v>81</v>
      </c>
      <c r="D15">
        <f>input!B19*'budget materiali diretti'!D8</f>
        <v>51450</v>
      </c>
      <c r="E15">
        <f>input!B20*'budget materiali diretti'!D8</f>
        <v>51450</v>
      </c>
    </row>
    <row r="16" spans="1:11" x14ac:dyDescent="0.25">
      <c r="A16" t="s">
        <v>82</v>
      </c>
      <c r="E16">
        <f>input!B19*'budget materiali diretti'!E8</f>
        <v>27900</v>
      </c>
      <c r="G16" s="8">
        <v>27900</v>
      </c>
      <c r="H16" s="8" t="s">
        <v>83</v>
      </c>
      <c r="I16" s="8"/>
    </row>
    <row r="17" spans="1:6" x14ac:dyDescent="0.25">
      <c r="A17" s="1" t="s">
        <v>47</v>
      </c>
      <c r="B17" s="1">
        <f>SUM(B12:B16)</f>
        <v>49500</v>
      </c>
      <c r="C17" s="1">
        <f>SUM(C12:C16)</f>
        <v>72300</v>
      </c>
      <c r="D17" s="1">
        <f>SUM(D12:D16)</f>
        <v>100050</v>
      </c>
      <c r="E17" s="1">
        <f>SUM(E12:E16)</f>
        <v>79350</v>
      </c>
      <c r="F17" t="s">
        <v>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zoomScale="172" zoomScaleNormal="172" workbookViewId="0">
      <selection activeCell="F4" sqref="F4"/>
    </sheetView>
  </sheetViews>
  <sheetFormatPr defaultRowHeight="15" x14ac:dyDescent="0.25"/>
  <cols>
    <col min="1" max="1" width="19.5703125" bestFit="1" customWidth="1"/>
  </cols>
  <sheetData>
    <row r="1" spans="1:6" x14ac:dyDescent="0.25">
      <c r="B1">
        <v>1</v>
      </c>
      <c r="C1">
        <v>2</v>
      </c>
      <c r="D1">
        <v>3</v>
      </c>
      <c r="E1">
        <v>4</v>
      </c>
      <c r="F1" t="s">
        <v>47</v>
      </c>
    </row>
    <row r="2" spans="1:6" x14ac:dyDescent="0.25">
      <c r="A2" t="s">
        <v>85</v>
      </c>
      <c r="B2">
        <f>'budget della produzione'!B6</f>
        <v>14000</v>
      </c>
      <c r="C2">
        <f>'budget della produzione'!C6</f>
        <v>32000</v>
      </c>
      <c r="D2">
        <f>'budget della produzione'!D6</f>
        <v>36000</v>
      </c>
      <c r="E2">
        <f>'budget della produzione'!E6</f>
        <v>19000</v>
      </c>
      <c r="F2">
        <f>SUM(B2:E2)</f>
        <v>101000</v>
      </c>
    </row>
    <row r="3" spans="1:6" x14ac:dyDescent="0.25">
      <c r="A3" t="s">
        <v>86</v>
      </c>
      <c r="B3">
        <f>input!$B$24*'budget mo'!B2</f>
        <v>5600</v>
      </c>
      <c r="C3">
        <f>input!$B$24*'budget mo'!C2</f>
        <v>12800</v>
      </c>
      <c r="D3">
        <f>input!$B$24*'budget mo'!D2</f>
        <v>14400</v>
      </c>
      <c r="E3">
        <f>input!$B$24*'budget mo'!E2</f>
        <v>7600</v>
      </c>
      <c r="F3">
        <f>SUM(B3:E3)</f>
        <v>40400</v>
      </c>
    </row>
    <row r="4" spans="1:6" x14ac:dyDescent="0.25">
      <c r="A4" t="s">
        <v>87</v>
      </c>
      <c r="B4">
        <f>input!$B$25*'budget mo'!B3</f>
        <v>84000</v>
      </c>
      <c r="C4">
        <f>input!$B$25*'budget mo'!C3</f>
        <v>192000</v>
      </c>
      <c r="D4">
        <f>input!$B$25*'budget mo'!D3</f>
        <v>216000</v>
      </c>
      <c r="E4">
        <f>input!$B$25*'budget mo'!E3</f>
        <v>114000</v>
      </c>
      <c r="F4">
        <f>SUM(B4:E4)</f>
        <v>606000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="178" zoomScaleNormal="178" workbookViewId="0">
      <selection activeCell="F6" sqref="F6"/>
    </sheetView>
  </sheetViews>
  <sheetFormatPr defaultRowHeight="15" x14ac:dyDescent="0.25"/>
  <cols>
    <col min="1" max="1" width="26.140625" bestFit="1" customWidth="1"/>
  </cols>
  <sheetData>
    <row r="1" spans="1:7" x14ac:dyDescent="0.25">
      <c r="B1">
        <v>1</v>
      </c>
      <c r="C1">
        <v>2</v>
      </c>
      <c r="D1">
        <v>3</v>
      </c>
      <c r="E1">
        <v>4</v>
      </c>
    </row>
    <row r="2" spans="1:7" x14ac:dyDescent="0.25">
      <c r="A2" t="s">
        <v>90</v>
      </c>
      <c r="B2">
        <f>'budget mo'!B3</f>
        <v>5600</v>
      </c>
      <c r="C2">
        <f>'budget mo'!C3</f>
        <v>12800</v>
      </c>
      <c r="D2">
        <f>'budget mo'!D3</f>
        <v>14400</v>
      </c>
      <c r="E2">
        <f>'budget mo'!E3</f>
        <v>7600</v>
      </c>
      <c r="F2">
        <f t="shared" ref="F2:F7" si="0">SUM(B2:E2)</f>
        <v>40400</v>
      </c>
    </row>
    <row r="3" spans="1:7" x14ac:dyDescent="0.25">
      <c r="A3" t="s">
        <v>25</v>
      </c>
      <c r="B3">
        <f>input!$B$27*'budget dei costi generali di pr'!B2</f>
        <v>22400</v>
      </c>
      <c r="C3">
        <f>input!$B$27*'budget dei costi generali di pr'!C2</f>
        <v>51200</v>
      </c>
      <c r="D3">
        <f>input!$B$27*'budget dei costi generali di pr'!D2</f>
        <v>57600</v>
      </c>
      <c r="E3">
        <f>input!$B$27*'budget dei costi generali di pr'!E2</f>
        <v>30400</v>
      </c>
      <c r="F3">
        <f t="shared" si="0"/>
        <v>161600</v>
      </c>
    </row>
    <row r="4" spans="1:7" x14ac:dyDescent="0.25">
      <c r="A4" t="s">
        <v>91</v>
      </c>
      <c r="B4" s="2">
        <f>input!$B$28</f>
        <v>60600</v>
      </c>
      <c r="C4" s="2">
        <f>input!$B$28</f>
        <v>60600</v>
      </c>
      <c r="D4" s="2">
        <f>input!$B$28</f>
        <v>60600</v>
      </c>
      <c r="E4" s="2">
        <f>input!$B$28</f>
        <v>60600</v>
      </c>
      <c r="F4" s="2">
        <f t="shared" si="0"/>
        <v>242400</v>
      </c>
    </row>
    <row r="5" spans="1:7" x14ac:dyDescent="0.25">
      <c r="A5" t="s">
        <v>92</v>
      </c>
      <c r="B5">
        <f>SUM(B3:B4)</f>
        <v>83000</v>
      </c>
      <c r="C5">
        <f>SUM(C3:C4)</f>
        <v>111800</v>
      </c>
      <c r="D5">
        <f>SUM(D3:D4)</f>
        <v>118200</v>
      </c>
      <c r="E5">
        <f>SUM(E3:E4)</f>
        <v>91000</v>
      </c>
      <c r="F5">
        <f t="shared" si="0"/>
        <v>404000</v>
      </c>
      <c r="G5" t="s">
        <v>50</v>
      </c>
    </row>
    <row r="6" spans="1:7" x14ac:dyDescent="0.25">
      <c r="A6" t="s">
        <v>28</v>
      </c>
      <c r="B6">
        <f>input!$B$29</f>
        <v>15000</v>
      </c>
      <c r="C6">
        <f>input!$B$29</f>
        <v>15000</v>
      </c>
      <c r="D6">
        <f>input!$B$29</f>
        <v>15000</v>
      </c>
      <c r="E6">
        <f>input!$B$29</f>
        <v>15000</v>
      </c>
      <c r="F6">
        <f t="shared" si="0"/>
        <v>60000</v>
      </c>
    </row>
    <row r="7" spans="1:7" x14ac:dyDescent="0.25">
      <c r="A7" t="s">
        <v>93</v>
      </c>
      <c r="B7">
        <f>B5-B6</f>
        <v>68000</v>
      </c>
      <c r="C7">
        <f>C5-C6</f>
        <v>96800</v>
      </c>
      <c r="D7">
        <f>D5-D6</f>
        <v>103200</v>
      </c>
      <c r="E7">
        <f>E5-E6</f>
        <v>76000</v>
      </c>
      <c r="F7">
        <f t="shared" si="0"/>
        <v>344000</v>
      </c>
    </row>
    <row r="9" spans="1:7" x14ac:dyDescent="0.25">
      <c r="A9">
        <v>40400</v>
      </c>
      <c r="F9">
        <f>F5/F2</f>
        <v>10</v>
      </c>
    </row>
    <row r="10" spans="1:7" x14ac:dyDescent="0.25">
      <c r="A10">
        <v>101000</v>
      </c>
    </row>
    <row r="11" spans="1:7" x14ac:dyDescent="0.25">
      <c r="A11">
        <f>A9/A10</f>
        <v>0.4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="172" zoomScaleNormal="172" workbookViewId="0">
      <selection activeCell="F9" sqref="F9"/>
    </sheetView>
  </sheetViews>
  <sheetFormatPr defaultRowHeight="15" x14ac:dyDescent="0.25"/>
  <cols>
    <col min="1" max="1" width="25.28515625" bestFit="1" customWidth="1"/>
  </cols>
  <sheetData>
    <row r="1" spans="1:6" x14ac:dyDescent="0.25">
      <c r="B1">
        <v>1</v>
      </c>
      <c r="C1">
        <v>2</v>
      </c>
      <c r="D1">
        <v>3</v>
      </c>
      <c r="E1">
        <v>4</v>
      </c>
      <c r="F1" t="s">
        <v>57</v>
      </c>
    </row>
    <row r="2" spans="1:6" x14ac:dyDescent="0.25">
      <c r="A2" t="s">
        <v>48</v>
      </c>
      <c r="B2">
        <f>input!B2</f>
        <v>10000</v>
      </c>
      <c r="C2">
        <f>input!C2</f>
        <v>30000</v>
      </c>
      <c r="D2">
        <f>input!D2</f>
        <v>40000</v>
      </c>
      <c r="E2">
        <f>input!E2</f>
        <v>20000</v>
      </c>
      <c r="F2">
        <f>SUM(B2:E2)</f>
        <v>100000</v>
      </c>
    </row>
    <row r="3" spans="1:6" x14ac:dyDescent="0.25">
      <c r="A3" t="s">
        <v>110</v>
      </c>
      <c r="B3">
        <f>input!$B$31*'costi di vendita e amm'!B2</f>
        <v>18000</v>
      </c>
      <c r="C3">
        <f>input!$B$31*'costi di vendita e amm'!C2</f>
        <v>54000</v>
      </c>
      <c r="D3">
        <f>input!$B$31*'costi di vendita e amm'!D2</f>
        <v>72000</v>
      </c>
      <c r="E3">
        <f>input!$B$31*'costi di vendita e amm'!E2</f>
        <v>36000</v>
      </c>
      <c r="F3">
        <f>SUM(B3:E3)</f>
        <v>180000</v>
      </c>
    </row>
    <row r="4" spans="1:6" x14ac:dyDescent="0.25">
      <c r="A4" t="s">
        <v>111</v>
      </c>
    </row>
    <row r="5" spans="1:6" x14ac:dyDescent="0.25">
      <c r="A5" t="s">
        <v>32</v>
      </c>
      <c r="B5">
        <f>input!$B$32</f>
        <v>20000</v>
      </c>
      <c r="C5">
        <f>input!$B$32</f>
        <v>20000</v>
      </c>
      <c r="D5">
        <f>input!$B$32</f>
        <v>20000</v>
      </c>
      <c r="E5">
        <f>input!$B$32</f>
        <v>20000</v>
      </c>
      <c r="F5">
        <f t="shared" ref="F5:F11" si="0">SUM(B5:E5)</f>
        <v>80000</v>
      </c>
    </row>
    <row r="6" spans="1:6" x14ac:dyDescent="0.25">
      <c r="A6" t="s">
        <v>112</v>
      </c>
      <c r="B6">
        <f>input!$B$33</f>
        <v>55000</v>
      </c>
      <c r="C6">
        <f>input!$B$33</f>
        <v>55000</v>
      </c>
      <c r="D6">
        <f>input!$B$33</f>
        <v>55000</v>
      </c>
      <c r="E6">
        <f>input!$B$33</f>
        <v>55000</v>
      </c>
      <c r="F6">
        <f t="shared" si="0"/>
        <v>220000</v>
      </c>
    </row>
    <row r="7" spans="1:6" x14ac:dyDescent="0.25">
      <c r="A7" t="s">
        <v>113</v>
      </c>
      <c r="B7">
        <f>input!$B$34</f>
        <v>10000</v>
      </c>
      <c r="C7">
        <f>input!$B$34</f>
        <v>10000</v>
      </c>
      <c r="D7">
        <f>input!$B$34</f>
        <v>10000</v>
      </c>
      <c r="E7">
        <f>input!$B$34</f>
        <v>10000</v>
      </c>
      <c r="F7">
        <f t="shared" si="0"/>
        <v>40000</v>
      </c>
    </row>
    <row r="8" spans="1:6" x14ac:dyDescent="0.25">
      <c r="A8" t="s">
        <v>35</v>
      </c>
      <c r="B8">
        <f>input!$B$35</f>
        <v>4000</v>
      </c>
      <c r="C8">
        <f>input!$B$35</f>
        <v>4000</v>
      </c>
      <c r="D8">
        <f>input!$B$35</f>
        <v>4000</v>
      </c>
      <c r="E8">
        <f>input!$B$35</f>
        <v>4000</v>
      </c>
      <c r="F8">
        <f t="shared" si="0"/>
        <v>16000</v>
      </c>
    </row>
    <row r="9" spans="1:6" x14ac:dyDescent="0.25">
      <c r="A9" t="s">
        <v>37</v>
      </c>
      <c r="B9">
        <f>input!$B$36</f>
        <v>10000</v>
      </c>
      <c r="C9">
        <f>input!$B$36</f>
        <v>10000</v>
      </c>
      <c r="D9">
        <f>input!$B$36</f>
        <v>10000</v>
      </c>
      <c r="E9">
        <f>input!$B$36</f>
        <v>10000</v>
      </c>
      <c r="F9">
        <f t="shared" si="0"/>
        <v>40000</v>
      </c>
    </row>
    <row r="10" spans="1:6" x14ac:dyDescent="0.25">
      <c r="A10" t="s">
        <v>47</v>
      </c>
      <c r="B10">
        <f>SUM(B3:B9)</f>
        <v>117000</v>
      </c>
      <c r="C10">
        <f>SUM(C3:C9)</f>
        <v>153000</v>
      </c>
      <c r="D10">
        <f>SUM(D3:D9)</f>
        <v>171000</v>
      </c>
      <c r="E10">
        <f>SUM(E3:E9)</f>
        <v>135000</v>
      </c>
      <c r="F10">
        <f t="shared" si="0"/>
        <v>576000</v>
      </c>
    </row>
    <row r="11" spans="1:6" x14ac:dyDescent="0.25">
      <c r="A11" t="s">
        <v>84</v>
      </c>
      <c r="B11">
        <f>B10-B9</f>
        <v>107000</v>
      </c>
      <c r="C11">
        <f>C10-C9</f>
        <v>143000</v>
      </c>
      <c r="D11">
        <f>D10-D9</f>
        <v>161000</v>
      </c>
      <c r="E11">
        <f>E10-E9</f>
        <v>125000</v>
      </c>
      <c r="F11">
        <f t="shared" si="0"/>
        <v>536000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"/>
  <sheetViews>
    <sheetView zoomScale="220" zoomScaleNormal="220" workbookViewId="0">
      <selection activeCell="B8" sqref="B8"/>
    </sheetView>
  </sheetViews>
  <sheetFormatPr defaultRowHeight="15" x14ac:dyDescent="0.25"/>
  <cols>
    <col min="1" max="1" width="21.140625" bestFit="1" customWidth="1"/>
  </cols>
  <sheetData>
    <row r="2" spans="1:5" x14ac:dyDescent="0.25">
      <c r="A2" t="s">
        <v>48</v>
      </c>
      <c r="B2">
        <f>'budget vendite'!F2</f>
        <v>2000000</v>
      </c>
    </row>
    <row r="3" spans="1:5" x14ac:dyDescent="0.25">
      <c r="A3" t="s">
        <v>94</v>
      </c>
      <c r="B3">
        <f>cogs!B7</f>
        <v>1300000</v>
      </c>
    </row>
    <row r="4" spans="1:5" x14ac:dyDescent="0.25">
      <c r="A4" t="s">
        <v>95</v>
      </c>
      <c r="B4">
        <f>B2-B3</f>
        <v>700000</v>
      </c>
    </row>
    <row r="5" spans="1:5" x14ac:dyDescent="0.25">
      <c r="A5" t="s">
        <v>96</v>
      </c>
      <c r="B5">
        <f>'costi di vendita e amm'!F10</f>
        <v>576000</v>
      </c>
      <c r="E5" t="s">
        <v>97</v>
      </c>
    </row>
    <row r="6" spans="1:5" x14ac:dyDescent="0.25">
      <c r="A6" t="s">
        <v>98</v>
      </c>
      <c r="B6">
        <f>B4-B5</f>
        <v>124000</v>
      </c>
    </row>
    <row r="7" spans="1:5" x14ac:dyDescent="0.25">
      <c r="A7" t="s">
        <v>99</v>
      </c>
      <c r="B7">
        <f>'budget di cassa'!D25</f>
        <v>21900</v>
      </c>
    </row>
    <row r="8" spans="1:5" x14ac:dyDescent="0.25">
      <c r="A8" t="s">
        <v>100</v>
      </c>
      <c r="B8" s="5">
        <f>B6-B7</f>
        <v>102100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zoomScaleNormal="100" workbookViewId="0">
      <selection activeCell="F11" sqref="F11"/>
    </sheetView>
  </sheetViews>
  <sheetFormatPr defaultRowHeight="15" x14ac:dyDescent="0.25"/>
  <cols>
    <col min="1" max="1" width="37.42578125" bestFit="1" customWidth="1"/>
  </cols>
  <sheetData>
    <row r="1" spans="1:6" x14ac:dyDescent="0.25">
      <c r="B1">
        <v>1</v>
      </c>
      <c r="C1">
        <v>2</v>
      </c>
      <c r="D1">
        <v>3</v>
      </c>
      <c r="E1">
        <v>4</v>
      </c>
      <c r="F1" t="s">
        <v>57</v>
      </c>
    </row>
    <row r="2" spans="1:6" x14ac:dyDescent="0.25">
      <c r="A2" t="s">
        <v>58</v>
      </c>
      <c r="B2">
        <f>input!B9</f>
        <v>42500</v>
      </c>
      <c r="C2">
        <f>B20</f>
        <v>36000</v>
      </c>
      <c r="D2">
        <f>C20</f>
        <v>33900</v>
      </c>
      <c r="E2">
        <f>D20</f>
        <v>165650</v>
      </c>
      <c r="F2">
        <f>B2</f>
        <v>42500</v>
      </c>
    </row>
    <row r="3" spans="1:6" x14ac:dyDescent="0.25">
      <c r="A3" t="s">
        <v>59</v>
      </c>
      <c r="B3">
        <f>input!$B$43</f>
        <v>30000</v>
      </c>
      <c r="C3">
        <f>input!$B$43</f>
        <v>30000</v>
      </c>
      <c r="D3">
        <f>input!$B$43</f>
        <v>30000</v>
      </c>
      <c r="E3">
        <f>input!$B$43</f>
        <v>30000</v>
      </c>
      <c r="F3">
        <f>input!$B$43</f>
        <v>30000</v>
      </c>
    </row>
    <row r="4" spans="1:6" x14ac:dyDescent="0.25">
      <c r="A4" t="s">
        <v>60</v>
      </c>
      <c r="B4">
        <f>B2-B3</f>
        <v>12500</v>
      </c>
      <c r="C4">
        <f>C2-C3</f>
        <v>6000</v>
      </c>
      <c r="D4">
        <f>D2-D3</f>
        <v>3900</v>
      </c>
      <c r="E4">
        <f>E2-E3</f>
        <v>135650</v>
      </c>
      <c r="F4">
        <f>F2-F3</f>
        <v>12500</v>
      </c>
    </row>
    <row r="5" spans="1:6" x14ac:dyDescent="0.25">
      <c r="A5" t="s">
        <v>61</v>
      </c>
      <c r="B5">
        <f>'budget vendite'!B11</f>
        <v>230000</v>
      </c>
      <c r="C5">
        <f>'budget vendite'!C11</f>
        <v>480000</v>
      </c>
      <c r="D5">
        <f>'budget vendite'!D11</f>
        <v>740000</v>
      </c>
      <c r="E5">
        <f>'budget vendite'!E11</f>
        <v>520000</v>
      </c>
      <c r="F5">
        <f t="shared" ref="F5:F13" si="0">SUM(B5:E5)</f>
        <v>1970000</v>
      </c>
    </row>
    <row r="6" spans="1:6" x14ac:dyDescent="0.25">
      <c r="A6" t="s">
        <v>88</v>
      </c>
      <c r="B6">
        <f>'budget materiali diretti'!B17</f>
        <v>49500</v>
      </c>
      <c r="C6">
        <f>'budget materiali diretti'!C17</f>
        <v>72300</v>
      </c>
      <c r="D6">
        <f>'budget materiali diretti'!D17</f>
        <v>100050</v>
      </c>
      <c r="E6">
        <f>'budget materiali diretti'!E17</f>
        <v>79350</v>
      </c>
      <c r="F6">
        <f t="shared" si="0"/>
        <v>301200</v>
      </c>
    </row>
    <row r="7" spans="1:6" x14ac:dyDescent="0.25">
      <c r="A7" t="s">
        <v>89</v>
      </c>
      <c r="B7">
        <f>'budget mo'!B4</f>
        <v>84000</v>
      </c>
      <c r="C7">
        <f>'budget mo'!C4</f>
        <v>192000</v>
      </c>
      <c r="D7">
        <f>'budget mo'!D4</f>
        <v>216000</v>
      </c>
      <c r="E7">
        <f>'budget mo'!E4</f>
        <v>114000</v>
      </c>
      <c r="F7">
        <f t="shared" si="0"/>
        <v>606000</v>
      </c>
    </row>
    <row r="8" spans="1:6" x14ac:dyDescent="0.25">
      <c r="A8" t="s">
        <v>92</v>
      </c>
      <c r="B8">
        <f>'budget dei costi generali di pr'!B7</f>
        <v>68000</v>
      </c>
      <c r="C8">
        <f>'budget dei costi generali di pr'!C7</f>
        <v>96800</v>
      </c>
      <c r="D8">
        <f>'budget dei costi generali di pr'!D7</f>
        <v>103200</v>
      </c>
      <c r="E8">
        <f>'budget dei costi generali di pr'!E7</f>
        <v>76000</v>
      </c>
      <c r="F8">
        <f t="shared" si="0"/>
        <v>344000</v>
      </c>
    </row>
    <row r="9" spans="1:6" x14ac:dyDescent="0.25">
      <c r="A9" t="s">
        <v>96</v>
      </c>
      <c r="B9">
        <f>'costi di vendita e amm'!B11</f>
        <v>107000</v>
      </c>
      <c r="C9">
        <f>'costi di vendita e amm'!C11</f>
        <v>143000</v>
      </c>
      <c r="D9">
        <f>'costi di vendita e amm'!D11</f>
        <v>161000</v>
      </c>
      <c r="E9">
        <f>'costi di vendita e amm'!E11</f>
        <v>125000</v>
      </c>
      <c r="F9">
        <f t="shared" si="0"/>
        <v>536000</v>
      </c>
    </row>
    <row r="10" spans="1:6" x14ac:dyDescent="0.25">
      <c r="A10" t="s">
        <v>36</v>
      </c>
      <c r="B10">
        <f>input!B37</f>
        <v>50000</v>
      </c>
      <c r="C10">
        <f>input!C37</f>
        <v>40000</v>
      </c>
      <c r="D10">
        <f>input!D37</f>
        <v>20000</v>
      </c>
      <c r="E10">
        <f>input!E37</f>
        <v>20000</v>
      </c>
      <c r="F10">
        <f t="shared" si="0"/>
        <v>130000</v>
      </c>
    </row>
    <row r="11" spans="1:6" x14ac:dyDescent="0.25">
      <c r="A11" t="s">
        <v>38</v>
      </c>
      <c r="B11">
        <f>input!$B$39</f>
        <v>8000</v>
      </c>
      <c r="C11">
        <f>input!$B$39</f>
        <v>8000</v>
      </c>
      <c r="D11">
        <f>input!$B$39</f>
        <v>8000</v>
      </c>
      <c r="E11">
        <f>input!$B$39</f>
        <v>8000</v>
      </c>
      <c r="F11">
        <f t="shared" si="0"/>
        <v>32000</v>
      </c>
    </row>
    <row r="12" spans="1:6" x14ac:dyDescent="0.25">
      <c r="A12" t="s">
        <v>114</v>
      </c>
      <c r="B12">
        <f>SUM(B6:B11)</f>
        <v>366500</v>
      </c>
      <c r="C12">
        <f>SUM(C6:C11)</f>
        <v>552100</v>
      </c>
      <c r="D12">
        <f>SUM(D6:D11)</f>
        <v>608250</v>
      </c>
      <c r="E12">
        <f>SUM(E6:E11)</f>
        <v>422350</v>
      </c>
      <c r="F12">
        <f t="shared" si="0"/>
        <v>1949200</v>
      </c>
    </row>
    <row r="13" spans="1:6" x14ac:dyDescent="0.25">
      <c r="A13" s="5" t="s">
        <v>115</v>
      </c>
      <c r="B13" s="5">
        <f>B5-B12</f>
        <v>-136500</v>
      </c>
      <c r="C13" s="5">
        <f>C5-C12</f>
        <v>-72100</v>
      </c>
      <c r="D13" s="5">
        <f>D5-D12</f>
        <v>131750</v>
      </c>
      <c r="E13" s="5">
        <f>E5-E12</f>
        <v>97650</v>
      </c>
      <c r="F13" s="5">
        <f t="shared" si="0"/>
        <v>20800</v>
      </c>
    </row>
    <row r="14" spans="1:6" x14ac:dyDescent="0.25">
      <c r="A14" t="s">
        <v>116</v>
      </c>
      <c r="B14">
        <f>B4+B13</f>
        <v>-124000</v>
      </c>
      <c r="C14">
        <f>C4+C13</f>
        <v>-66100</v>
      </c>
      <c r="D14">
        <f>D4+D13</f>
        <v>135650</v>
      </c>
      <c r="E14">
        <f>E4+E13</f>
        <v>233300</v>
      </c>
      <c r="F14">
        <f>F4+F13</f>
        <v>33300</v>
      </c>
    </row>
    <row r="15" spans="1:6" x14ac:dyDescent="0.25">
      <c r="A15" t="s">
        <v>117</v>
      </c>
    </row>
    <row r="16" spans="1:6" x14ac:dyDescent="0.25">
      <c r="A16" t="s">
        <v>118</v>
      </c>
      <c r="B16">
        <v>130000</v>
      </c>
      <c r="C16">
        <v>70000</v>
      </c>
      <c r="D16">
        <v>0</v>
      </c>
      <c r="F16">
        <f>SUM(B16:E16)</f>
        <v>200000</v>
      </c>
    </row>
    <row r="17" spans="1:6" x14ac:dyDescent="0.25">
      <c r="A17" t="s">
        <v>119</v>
      </c>
      <c r="B17">
        <v>0</v>
      </c>
      <c r="C17">
        <v>0</v>
      </c>
      <c r="D17">
        <v>0</v>
      </c>
      <c r="E17">
        <v>-200000</v>
      </c>
      <c r="F17">
        <f>SUM(B17:E17)</f>
        <v>-200000</v>
      </c>
    </row>
    <row r="18" spans="1:6" x14ac:dyDescent="0.25">
      <c r="A18" t="s">
        <v>39</v>
      </c>
      <c r="B18">
        <v>0</v>
      </c>
      <c r="C18">
        <v>0</v>
      </c>
      <c r="D18">
        <v>0</v>
      </c>
      <c r="E18">
        <v>-21900</v>
      </c>
      <c r="F18">
        <f>SUM(B18:E18)</f>
        <v>-21900</v>
      </c>
    </row>
    <row r="19" spans="1:6" x14ac:dyDescent="0.25">
      <c r="A19" t="s">
        <v>120</v>
      </c>
      <c r="B19">
        <f>B16+B17+B18</f>
        <v>130000</v>
      </c>
      <c r="C19">
        <f>C16+C17+C18</f>
        <v>70000</v>
      </c>
      <c r="D19">
        <f>D16+D17+D18</f>
        <v>0</v>
      </c>
      <c r="E19">
        <f>E16+E17+E18</f>
        <v>-221900</v>
      </c>
      <c r="F19">
        <f>SUM(B19:E19)</f>
        <v>-21900</v>
      </c>
    </row>
    <row r="20" spans="1:6" x14ac:dyDescent="0.25">
      <c r="A20" t="s">
        <v>121</v>
      </c>
      <c r="B20">
        <f>B2+B13+B19</f>
        <v>36000</v>
      </c>
      <c r="C20">
        <f>C2+C13+C19</f>
        <v>33900</v>
      </c>
      <c r="D20">
        <f>D2+D13+D19</f>
        <v>165650</v>
      </c>
      <c r="E20" s="5">
        <f>E2+E13+E19</f>
        <v>41400</v>
      </c>
      <c r="F20">
        <f>E20</f>
        <v>41400</v>
      </c>
    </row>
    <row r="23" spans="1:6" x14ac:dyDescent="0.25">
      <c r="D23">
        <f>input!B40*input!B41*'budget di cassa'!B16</f>
        <v>15600</v>
      </c>
    </row>
    <row r="24" spans="1:6" x14ac:dyDescent="0.25">
      <c r="D24">
        <f>input!B40*input!B42*'budget di cassa'!C16</f>
        <v>6300</v>
      </c>
    </row>
    <row r="25" spans="1:6" x14ac:dyDescent="0.25">
      <c r="D25">
        <f>SUM(D23:D24)</f>
        <v>21900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input</vt:lpstr>
      <vt:lpstr>budget vendite</vt:lpstr>
      <vt:lpstr>budget della produzione</vt:lpstr>
      <vt:lpstr>budget materiali diretti</vt:lpstr>
      <vt:lpstr>budget mo</vt:lpstr>
      <vt:lpstr>budget dei costi generali di pr</vt:lpstr>
      <vt:lpstr>costi di vendita e amm</vt:lpstr>
      <vt:lpstr>budget economico</vt:lpstr>
      <vt:lpstr>budget di cassa</vt:lpstr>
      <vt:lpstr>budget di stato patrimoniale</vt:lpstr>
      <vt:lpstr>cogs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Valentina Lazzarotti</cp:lastModifiedBy>
  <dcterms:created xsi:type="dcterms:W3CDTF">2014-04-03T08:26:12Z</dcterms:created>
  <dcterms:modified xsi:type="dcterms:W3CDTF">2014-04-04T10:41:49Z</dcterms:modified>
</cp:coreProperties>
</file>