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680" activeTab="12"/>
  </bookViews>
  <sheets>
    <sheet name="input" sheetId="2" r:id="rId1"/>
    <sheet name="vendite" sheetId="3" r:id="rId2"/>
    <sheet name="budget di produzione" sheetId="4" r:id="rId3"/>
    <sheet name="DM budget" sheetId="5" r:id="rId4"/>
    <sheet name="DL budget" sheetId="6" r:id="rId5"/>
    <sheet name="OH" sheetId="7" r:id="rId6"/>
    <sheet name="costi di vendita e amm" sheetId="12" r:id="rId7"/>
    <sheet name="COGS" sheetId="8" r:id="rId8"/>
    <sheet name="budget di cassa" sheetId="11" r:id="rId9"/>
    <sheet name="CE" sheetId="9" r:id="rId10"/>
    <sheet name="SP" sheetId="10" r:id="rId11"/>
    <sheet name="interessi" sheetId="13" r:id="rId12"/>
    <sheet name="Foglio1" sheetId="14" r:id="rId13"/>
  </sheets>
  <calcPr calcId="145621"/>
</workbook>
</file>

<file path=xl/calcChain.xml><?xml version="1.0" encoding="utf-8"?>
<calcChain xmlns="http://schemas.openxmlformats.org/spreadsheetml/2006/main">
  <c r="C69" i="14" l="1"/>
  <c r="C68" i="14"/>
  <c r="C63" i="14"/>
  <c r="C62" i="14"/>
  <c r="C61" i="14"/>
  <c r="C56" i="14"/>
  <c r="C55" i="14"/>
  <c r="F50" i="14"/>
  <c r="F49" i="14"/>
  <c r="F48" i="14"/>
  <c r="F47" i="14"/>
  <c r="F46" i="14"/>
  <c r="E49" i="14"/>
  <c r="E47" i="14"/>
  <c r="E48" i="14" s="1"/>
  <c r="E50" i="14" s="1"/>
  <c r="G46" i="14"/>
  <c r="D50" i="14"/>
  <c r="D49" i="14"/>
  <c r="D48" i="14"/>
  <c r="D47" i="14"/>
  <c r="E46" i="14"/>
  <c r="C50" i="14"/>
  <c r="C48" i="14"/>
  <c r="C47" i="14"/>
  <c r="D46" i="14"/>
  <c r="C46" i="14"/>
  <c r="F43" i="14"/>
  <c r="F42" i="14"/>
  <c r="F41" i="14"/>
  <c r="E43" i="14"/>
  <c r="E42" i="14"/>
  <c r="E41" i="14"/>
  <c r="D42" i="14"/>
  <c r="D41" i="14"/>
  <c r="C43" i="14"/>
  <c r="C42" i="14"/>
  <c r="C41" i="14"/>
  <c r="F37" i="14"/>
  <c r="E37" i="14"/>
  <c r="E35" i="14"/>
  <c r="E36" i="14"/>
  <c r="D37" i="14"/>
  <c r="D35" i="14"/>
  <c r="C37" i="14"/>
  <c r="D34" i="14"/>
  <c r="C34" i="14"/>
  <c r="C33" i="14"/>
  <c r="F30" i="14"/>
  <c r="E30" i="14"/>
  <c r="D30" i="14"/>
  <c r="C30" i="14"/>
  <c r="G29" i="14"/>
  <c r="F29" i="14"/>
  <c r="E29" i="14"/>
  <c r="D29" i="14"/>
  <c r="C29" i="14"/>
  <c r="G27" i="14"/>
  <c r="F28" i="14"/>
  <c r="E28" i="14"/>
  <c r="D28" i="14"/>
  <c r="F27" i="14"/>
  <c r="F26" i="14"/>
  <c r="E27" i="14"/>
  <c r="D27" i="14"/>
  <c r="C27" i="14"/>
  <c r="E26" i="14"/>
  <c r="G23" i="14"/>
  <c r="D26" i="14"/>
  <c r="C26" i="14"/>
  <c r="F25" i="14"/>
  <c r="F24" i="14"/>
  <c r="E25" i="14"/>
  <c r="D25" i="14"/>
  <c r="C25" i="14"/>
  <c r="D24" i="14"/>
  <c r="E24" i="14"/>
  <c r="C24" i="14"/>
  <c r="F21" i="14"/>
  <c r="E21" i="14"/>
  <c r="D21" i="14"/>
  <c r="F20" i="14"/>
  <c r="E20" i="14"/>
  <c r="D20" i="14"/>
  <c r="F19" i="14"/>
  <c r="E19" i="14"/>
  <c r="D19" i="14"/>
  <c r="F18" i="14"/>
  <c r="E18" i="14"/>
  <c r="D18" i="14"/>
  <c r="C21" i="14"/>
  <c r="C19" i="14"/>
  <c r="C18" i="14"/>
  <c r="F17" i="14"/>
  <c r="E17" i="14"/>
  <c r="D17" i="14"/>
  <c r="C17" i="14"/>
  <c r="E14" i="14"/>
  <c r="D14" i="14"/>
  <c r="C14" i="14"/>
  <c r="E13" i="14"/>
  <c r="E12" i="14"/>
  <c r="D12" i="14"/>
  <c r="D11" i="14"/>
  <c r="C11" i="14"/>
  <c r="F4" i="14"/>
  <c r="E4" i="14"/>
  <c r="D4" i="14"/>
  <c r="C4" i="14"/>
  <c r="F45" i="2"/>
  <c r="B12" i="10"/>
  <c r="B11" i="10"/>
  <c r="B54" i="2"/>
  <c r="B10" i="10"/>
  <c r="B9" i="10"/>
  <c r="B6" i="10"/>
  <c r="F18" i="11"/>
  <c r="F17" i="11"/>
  <c r="A3" i="13"/>
  <c r="A4" i="13" s="1"/>
  <c r="E19" i="11" s="1"/>
  <c r="A2" i="13"/>
  <c r="F4" i="11"/>
  <c r="F3" i="11"/>
  <c r="F2" i="11"/>
  <c r="E3" i="11"/>
  <c r="D20" i="11"/>
  <c r="D3" i="11"/>
  <c r="C20" i="11"/>
  <c r="C3" i="11"/>
  <c r="B3" i="11"/>
  <c r="B4" i="11" s="1"/>
  <c r="B20" i="11"/>
  <c r="E12" i="11"/>
  <c r="D12" i="11"/>
  <c r="C12" i="11"/>
  <c r="B12" i="11"/>
  <c r="F12" i="11" s="1"/>
  <c r="C11" i="11"/>
  <c r="D11" i="11"/>
  <c r="E11" i="11"/>
  <c r="B11" i="11"/>
  <c r="F11" i="11" s="1"/>
  <c r="F44" i="2"/>
  <c r="F10" i="11"/>
  <c r="E10" i="11"/>
  <c r="D10" i="11"/>
  <c r="C10" i="11"/>
  <c r="B10" i="11"/>
  <c r="B2" i="11"/>
  <c r="B6" i="9" l="1"/>
  <c r="F19" i="11"/>
  <c r="E20" i="11"/>
  <c r="F20" i="11" s="1"/>
  <c r="B4" i="9"/>
  <c r="B1" i="9"/>
  <c r="F10" i="12"/>
  <c r="F8" i="12"/>
  <c r="C8" i="12"/>
  <c r="D8" i="12"/>
  <c r="E8" i="12"/>
  <c r="B8" i="12"/>
  <c r="C9" i="12"/>
  <c r="D9" i="12"/>
  <c r="E9" i="12"/>
  <c r="B9" i="12"/>
  <c r="F9" i="12" s="1"/>
  <c r="C7" i="12"/>
  <c r="D7" i="12"/>
  <c r="E7" i="12"/>
  <c r="B7" i="12"/>
  <c r="F7" i="12" s="1"/>
  <c r="C6" i="12"/>
  <c r="D6" i="12"/>
  <c r="E6" i="12"/>
  <c r="B6" i="12"/>
  <c r="F6" i="12" s="1"/>
  <c r="C5" i="12"/>
  <c r="D5" i="12"/>
  <c r="E5" i="12"/>
  <c r="B5" i="12"/>
  <c r="F5" i="12" s="1"/>
  <c r="C4" i="12"/>
  <c r="D4" i="12"/>
  <c r="E4" i="12"/>
  <c r="B4" i="12"/>
  <c r="F4" i="12" s="1"/>
  <c r="C2" i="12"/>
  <c r="C3" i="12" s="1"/>
  <c r="D2" i="12"/>
  <c r="D3" i="12" s="1"/>
  <c r="E2" i="12"/>
  <c r="E3" i="12" s="1"/>
  <c r="B2" i="12"/>
  <c r="B3" i="12" s="1"/>
  <c r="F3" i="2"/>
  <c r="B4" i="8"/>
  <c r="D3" i="8"/>
  <c r="C3" i="8"/>
  <c r="B3" i="8"/>
  <c r="D2" i="8"/>
  <c r="C2" i="8"/>
  <c r="B2" i="8"/>
  <c r="F6" i="7"/>
  <c r="D6" i="7"/>
  <c r="E6" i="7"/>
  <c r="C6" i="7"/>
  <c r="B6" i="7"/>
  <c r="F4" i="7"/>
  <c r="C4" i="7"/>
  <c r="D4" i="7"/>
  <c r="E4" i="7"/>
  <c r="B4" i="7"/>
  <c r="B12" i="5"/>
  <c r="F6" i="5"/>
  <c r="B6" i="5"/>
  <c r="E4" i="5"/>
  <c r="F5" i="4"/>
  <c r="E5" i="4"/>
  <c r="B5" i="4"/>
  <c r="E3" i="4"/>
  <c r="F4" i="4" s="1"/>
  <c r="C3" i="4"/>
  <c r="D5" i="4" s="1"/>
  <c r="D3" i="4"/>
  <c r="D4" i="4" s="1"/>
  <c r="B3" i="4"/>
  <c r="C5" i="4" s="1"/>
  <c r="F2" i="4"/>
  <c r="C2" i="4"/>
  <c r="D2" i="4"/>
  <c r="E2" i="4"/>
  <c r="B2" i="4"/>
  <c r="E12" i="3"/>
  <c r="B5" i="10" s="1"/>
  <c r="D10" i="3"/>
  <c r="D5" i="11" s="1"/>
  <c r="B10" i="3"/>
  <c r="B5" i="11" s="1"/>
  <c r="E9" i="3"/>
  <c r="E8" i="3"/>
  <c r="D8" i="3"/>
  <c r="D7" i="3"/>
  <c r="C7" i="3"/>
  <c r="C6" i="3"/>
  <c r="B6" i="3"/>
  <c r="B5" i="3"/>
  <c r="F2" i="3"/>
  <c r="C2" i="3"/>
  <c r="D2" i="3"/>
  <c r="E2" i="3"/>
  <c r="B2" i="3"/>
  <c r="E6" i="4" l="1"/>
  <c r="E2" i="5" s="1"/>
  <c r="E3" i="5" s="1"/>
  <c r="E4" i="4"/>
  <c r="D6" i="4"/>
  <c r="B4" i="4"/>
  <c r="B6" i="4" s="1"/>
  <c r="C4" i="4"/>
  <c r="C6" i="4" s="1"/>
  <c r="C10" i="3"/>
  <c r="C5" i="11" s="1"/>
  <c r="E10" i="3"/>
  <c r="E5" i="11" s="1"/>
  <c r="F10" i="3"/>
  <c r="F5" i="11"/>
  <c r="F3" i="12"/>
  <c r="E7" i="6" l="1"/>
  <c r="E8" i="6" s="1"/>
  <c r="E2" i="7" s="1"/>
  <c r="E3" i="7" s="1"/>
  <c r="E5" i="7" s="1"/>
  <c r="E7" i="7" s="1"/>
  <c r="E9" i="11" s="1"/>
  <c r="C7" i="6"/>
  <c r="C8" i="6" s="1"/>
  <c r="C2" i="5"/>
  <c r="C3" i="5" s="1"/>
  <c r="E9" i="5"/>
  <c r="D4" i="5"/>
  <c r="E6" i="5" s="1"/>
  <c r="E5" i="5"/>
  <c r="E7" i="5" s="1"/>
  <c r="E8" i="5" s="1"/>
  <c r="B2" i="5"/>
  <c r="B7" i="6"/>
  <c r="B8" i="6" s="1"/>
  <c r="F6" i="4"/>
  <c r="D7" i="6"/>
  <c r="D8" i="6" s="1"/>
  <c r="D2" i="5"/>
  <c r="D3" i="5" s="1"/>
  <c r="E9" i="6" l="1"/>
  <c r="E8" i="11" s="1"/>
  <c r="D9" i="5"/>
  <c r="D5" i="5"/>
  <c r="D7" i="5" s="1"/>
  <c r="D8" i="5" s="1"/>
  <c r="C4" i="5"/>
  <c r="D6" i="5" s="1"/>
  <c r="B9" i="6"/>
  <c r="F8" i="6"/>
  <c r="B2" i="7"/>
  <c r="F16" i="5"/>
  <c r="B14" i="10" s="1"/>
  <c r="E16" i="5"/>
  <c r="C2" i="7"/>
  <c r="C3" i="7" s="1"/>
  <c r="C5" i="7" s="1"/>
  <c r="C7" i="7" s="1"/>
  <c r="C9" i="11" s="1"/>
  <c r="C9" i="6"/>
  <c r="C8" i="11" s="1"/>
  <c r="D9" i="6"/>
  <c r="D8" i="11" s="1"/>
  <c r="D2" i="7"/>
  <c r="D3" i="7" s="1"/>
  <c r="D5" i="7" s="1"/>
  <c r="D7" i="7" s="1"/>
  <c r="D9" i="11" s="1"/>
  <c r="F2" i="5"/>
  <c r="B3" i="5"/>
  <c r="C9" i="5"/>
  <c r="B4" i="5"/>
  <c r="C6" i="5" s="1"/>
  <c r="C5" i="5"/>
  <c r="C7" i="5" s="1"/>
  <c r="C8" i="5" s="1"/>
  <c r="F3" i="5" l="1"/>
  <c r="B9" i="5"/>
  <c r="B5" i="5"/>
  <c r="B7" i="5" s="1"/>
  <c r="B8" i="5" s="1"/>
  <c r="B3" i="7"/>
  <c r="F2" i="7"/>
  <c r="E15" i="5"/>
  <c r="E17" i="5" s="1"/>
  <c r="E7" i="11" s="1"/>
  <c r="E13" i="11" s="1"/>
  <c r="E14" i="11" s="1"/>
  <c r="D15" i="5"/>
  <c r="D14" i="5"/>
  <c r="D17" i="5" s="1"/>
  <c r="D7" i="11" s="1"/>
  <c r="D13" i="11" s="1"/>
  <c r="D14" i="11" s="1"/>
  <c r="C14" i="5"/>
  <c r="B8" i="11"/>
  <c r="F8" i="11" s="1"/>
  <c r="F9" i="6"/>
  <c r="C17" i="5" l="1"/>
  <c r="C7" i="11" s="1"/>
  <c r="C13" i="11" s="1"/>
  <c r="C14" i="11" s="1"/>
  <c r="G8" i="5"/>
  <c r="F5" i="5"/>
  <c r="F7" i="5" s="1"/>
  <c r="F9" i="5"/>
  <c r="F3" i="7"/>
  <c r="B5" i="7"/>
  <c r="B7" i="7" s="1"/>
  <c r="B9" i="11" s="1"/>
  <c r="F9" i="11" s="1"/>
  <c r="C13" i="5"/>
  <c r="B13" i="5"/>
  <c r="B17" i="5" s="1"/>
  <c r="B7" i="11" s="1"/>
  <c r="F8" i="5"/>
  <c r="G3" i="7" l="1"/>
  <c r="F5" i="7"/>
  <c r="F7" i="11"/>
  <c r="B13" i="11"/>
  <c r="F13" i="11" l="1"/>
  <c r="B14" i="11"/>
  <c r="F9" i="7"/>
  <c r="C4" i="8" s="1"/>
  <c r="D4" i="8" s="1"/>
  <c r="D5" i="8" s="1"/>
  <c r="F7" i="7"/>
  <c r="B7" i="10" l="1"/>
  <c r="D6" i="8"/>
  <c r="B2" i="9" s="1"/>
  <c r="B3" i="9" s="1"/>
  <c r="B5" i="9" s="1"/>
  <c r="B7" i="9" s="1"/>
  <c r="B15" i="10" s="1"/>
  <c r="B16" i="10" s="1"/>
  <c r="B21" i="11"/>
  <c r="C2" i="11" s="1"/>
  <c r="F14" i="11"/>
  <c r="F15" i="11" s="1"/>
  <c r="B15" i="11"/>
  <c r="C4" i="11" l="1"/>
  <c r="C15" i="11" s="1"/>
  <c r="C21" i="11"/>
  <c r="D2" i="11" s="1"/>
  <c r="D21" i="11" l="1"/>
  <c r="E2" i="11" s="1"/>
  <c r="D4" i="11"/>
  <c r="D15" i="11" s="1"/>
  <c r="E21" i="11" l="1"/>
  <c r="F21" i="11" s="1"/>
  <c r="B4" i="10" s="1"/>
  <c r="B8" i="10" s="1"/>
  <c r="B13" i="10" s="1"/>
  <c r="E4" i="11"/>
  <c r="E15" i="11" s="1"/>
</calcChain>
</file>

<file path=xl/sharedStrings.xml><?xml version="1.0" encoding="utf-8"?>
<sst xmlns="http://schemas.openxmlformats.org/spreadsheetml/2006/main" count="259" uniqueCount="186">
  <si>
    <t>input per budget vendite</t>
  </si>
  <si>
    <t>tot</t>
  </si>
  <si>
    <t>unità</t>
  </si>
  <si>
    <t>prezzo per unità</t>
  </si>
  <si>
    <t>% vendite incassate nel periodo di vendita</t>
  </si>
  <si>
    <t>% vendite incassate nel periodo successivo</t>
  </si>
  <si>
    <t>crediti in essere</t>
  </si>
  <si>
    <t>vendite</t>
  </si>
  <si>
    <t>incassi</t>
  </si>
  <si>
    <t>crediti in</t>
  </si>
  <si>
    <t xml:space="preserve">vendite I </t>
  </si>
  <si>
    <t>vendite I I</t>
  </si>
  <si>
    <t>vendite III</t>
  </si>
  <si>
    <t>vendite IV</t>
  </si>
  <si>
    <t>SP</t>
  </si>
  <si>
    <t>CE</t>
  </si>
  <si>
    <t>input per il budget di produzione</t>
  </si>
  <si>
    <t>rimanenze finali desiderate di PF</t>
  </si>
  <si>
    <t>rimanenze iniziali</t>
  </si>
  <si>
    <t>rim fin di PF fine anno</t>
  </si>
  <si>
    <t xml:space="preserve">vendite in unità </t>
  </si>
  <si>
    <t>più RF desiderate</t>
  </si>
  <si>
    <t>dato</t>
  </si>
  <si>
    <t>tot fabbisogni</t>
  </si>
  <si>
    <t>meno RI</t>
  </si>
  <si>
    <t>produzione</t>
  </si>
  <si>
    <t>input per budget materiali diretti</t>
  </si>
  <si>
    <t>DM per unità di PF</t>
  </si>
  <si>
    <t>costo al kg</t>
  </si>
  <si>
    <t>RF desiderate di DM</t>
  </si>
  <si>
    <t>RI di DM</t>
  </si>
  <si>
    <t>% acquisti pagati nel periodo</t>
  </si>
  <si>
    <t>% acquisti pagati nel periodo successivo</t>
  </si>
  <si>
    <t>debiti vs fornitori</t>
  </si>
  <si>
    <t>euro</t>
  </si>
  <si>
    <t>rim fin di DM fine anno</t>
  </si>
  <si>
    <t>kg</t>
  </si>
  <si>
    <t>prod in unità</t>
  </si>
  <si>
    <t>DM necessari</t>
  </si>
  <si>
    <t>consumi</t>
  </si>
  <si>
    <t>fabbisogni di DM</t>
  </si>
  <si>
    <t>meno RI di DM</t>
  </si>
  <si>
    <t>acquisti di DM</t>
  </si>
  <si>
    <t>costo di acquisto</t>
  </si>
  <si>
    <t>esborsi</t>
  </si>
  <si>
    <t>acquisti I</t>
  </si>
  <si>
    <t>acquisti II</t>
  </si>
  <si>
    <t>acquisti III</t>
  </si>
  <si>
    <t>acquisti IV</t>
  </si>
  <si>
    <t>SP come debito</t>
  </si>
  <si>
    <t>input per budget lavoro diretto</t>
  </si>
  <si>
    <t>ore di LD per PF</t>
  </si>
  <si>
    <t>costo all'H</t>
  </si>
  <si>
    <t>ore totali necessarie</t>
  </si>
  <si>
    <t>costi di lavoro diretto</t>
  </si>
  <si>
    <t>input per budget OH</t>
  </si>
  <si>
    <t>costi fissi</t>
  </si>
  <si>
    <t>costi variabili indiretti</t>
  </si>
  <si>
    <t>euro per h LD</t>
  </si>
  <si>
    <t>ammortamenti</t>
  </si>
  <si>
    <t>euro al trimestre</t>
  </si>
  <si>
    <t>ore LD</t>
  </si>
  <si>
    <t>totale OH</t>
  </si>
  <si>
    <t>coefficienti all</t>
  </si>
  <si>
    <t>uscite di cassa per OH</t>
  </si>
  <si>
    <t>CPI</t>
  </si>
  <si>
    <t>DM</t>
  </si>
  <si>
    <t>quantità</t>
  </si>
  <si>
    <t>valore</t>
  </si>
  <si>
    <t>costo</t>
  </si>
  <si>
    <t>LD</t>
  </si>
  <si>
    <t>OH</t>
  </si>
  <si>
    <t>COGS</t>
  </si>
  <si>
    <t xml:space="preserve">input per costi di periodo </t>
  </si>
  <si>
    <t>costi variabili di vendita</t>
  </si>
  <si>
    <t>pubblicità</t>
  </si>
  <si>
    <t>stipendi manager</t>
  </si>
  <si>
    <t>assicurazione</t>
  </si>
  <si>
    <t>tasse</t>
  </si>
  <si>
    <t>costi variabili</t>
  </si>
  <si>
    <t>uscite</t>
  </si>
  <si>
    <t>totale</t>
  </si>
  <si>
    <t>budget di cassa</t>
  </si>
  <si>
    <t>margine lordo ind</t>
  </si>
  <si>
    <t>costi di periodo</t>
  </si>
  <si>
    <t>MON</t>
  </si>
  <si>
    <t>interessi</t>
  </si>
  <si>
    <t>reddito netto</t>
  </si>
  <si>
    <t>input budget di cassa</t>
  </si>
  <si>
    <t>saldo di cassa iniziale da SP 2011</t>
  </si>
  <si>
    <t>saldo iniziale</t>
  </si>
  <si>
    <t>saldo di cassa desiderato alla fine di ogni trimestre</t>
  </si>
  <si>
    <t>saldo finale desiderato</t>
  </si>
  <si>
    <t>cassa disponibile</t>
  </si>
  <si>
    <t>entrate da clienti</t>
  </si>
  <si>
    <t>esborsi:</t>
  </si>
  <si>
    <t>materiali diretti</t>
  </si>
  <si>
    <t>lavoro diretto</t>
  </si>
  <si>
    <t>overhead</t>
  </si>
  <si>
    <t>vendita &amp; amministrativi</t>
  </si>
  <si>
    <t>acquisto impianti</t>
  </si>
  <si>
    <t>dividendi</t>
  </si>
  <si>
    <t>interesse</t>
  </si>
  <si>
    <t>per mese</t>
  </si>
  <si>
    <t>mesi di effettivo utilizzo del debito</t>
  </si>
  <si>
    <t>totale esborsi</t>
  </si>
  <si>
    <t>acquisto di impianti</t>
  </si>
  <si>
    <t>tot esborsi</t>
  </si>
  <si>
    <t>flusso di periodo</t>
  </si>
  <si>
    <t>eccesso/deficit</t>
  </si>
  <si>
    <t>finanziamenti:</t>
  </si>
  <si>
    <t>prestiti</t>
  </si>
  <si>
    <t>rimborsi</t>
  </si>
  <si>
    <t>totale finanziamenti</t>
  </si>
  <si>
    <t>saldo di cassa finale</t>
  </si>
  <si>
    <t>attività</t>
  </si>
  <si>
    <t>saldo cassa</t>
  </si>
  <si>
    <t>crediti vs clienti</t>
  </si>
  <si>
    <t>rim DM</t>
  </si>
  <si>
    <t>rim prodotti finiti</t>
  </si>
  <si>
    <t>terreni</t>
  </si>
  <si>
    <t>input per SP</t>
  </si>
  <si>
    <t>impianti e macch</t>
  </si>
  <si>
    <t>impianti e macchinari 2011</t>
  </si>
  <si>
    <t>fondo ammort</t>
  </si>
  <si>
    <t>ammort cum fino al 2011</t>
  </si>
  <si>
    <t>al trimestre</t>
  </si>
  <si>
    <t>ammortamenti 2012</t>
  </si>
  <si>
    <t>totale att non corr</t>
  </si>
  <si>
    <t>tot attività</t>
  </si>
  <si>
    <t>debiti verso fornitori</t>
  </si>
  <si>
    <t>equity</t>
  </si>
  <si>
    <t>equity 2011</t>
  </si>
  <si>
    <t>tot pass e equity</t>
  </si>
  <si>
    <t>L</t>
  </si>
  <si>
    <t>A</t>
  </si>
  <si>
    <t>S</t>
  </si>
  <si>
    <t>mesi</t>
  </si>
  <si>
    <t>prezzo</t>
  </si>
  <si>
    <t>budget vendite</t>
  </si>
  <si>
    <t>crediti</t>
  </si>
  <si>
    <t>vendite di L</t>
  </si>
  <si>
    <t>vendite di A</t>
  </si>
  <si>
    <t>vendite di S</t>
  </si>
  <si>
    <t>budget di produzione</t>
  </si>
  <si>
    <t>vendite previste</t>
  </si>
  <si>
    <t>ottobre</t>
  </si>
  <si>
    <t>più mag finale</t>
  </si>
  <si>
    <t>% incasso</t>
  </si>
  <si>
    <t>meno mag in</t>
  </si>
  <si>
    <t>totale fabbisogno</t>
  </si>
  <si>
    <t>produzione necessaria</t>
  </si>
  <si>
    <t>budget acquisti</t>
  </si>
  <si>
    <t>fabbisogno di mp (consumi)</t>
  </si>
  <si>
    <t>consumo unitario</t>
  </si>
  <si>
    <t>% mag DM</t>
  </si>
  <si>
    <t>% mag PF</t>
  </si>
  <si>
    <t>tot fabbisogno</t>
  </si>
  <si>
    <t>più fabb mag fin</t>
  </si>
  <si>
    <t>acquisti</t>
  </si>
  <si>
    <t>debiti di inizio periodo</t>
  </si>
  <si>
    <t>acquisti di L</t>
  </si>
  <si>
    <t>acquisti di A</t>
  </si>
  <si>
    <t>acquisti di S</t>
  </si>
  <si>
    <t>8.14</t>
  </si>
  <si>
    <t>M</t>
  </si>
  <si>
    <t>G</t>
  </si>
  <si>
    <t>contanti</t>
  </si>
  <si>
    <t>Ma</t>
  </si>
  <si>
    <t>vendite a credito</t>
  </si>
  <si>
    <t>i</t>
  </si>
  <si>
    <t>budget degli acquisti</t>
  </si>
  <si>
    <t>costo del venduto</t>
  </si>
  <si>
    <t>più mag desiderato</t>
  </si>
  <si>
    <t>fabbisogno tot</t>
  </si>
  <si>
    <t>acquisti necessari</t>
  </si>
  <si>
    <t>saldo in</t>
  </si>
  <si>
    <t>saldo desiderato</t>
  </si>
  <si>
    <t>saldo disponibile</t>
  </si>
  <si>
    <t>incassi totali</t>
  </si>
  <si>
    <t>esborsi mp</t>
  </si>
  <si>
    <t>uscite operative</t>
  </si>
  <si>
    <t>acquisti macchinari</t>
  </si>
  <si>
    <t>finanziamenti</t>
  </si>
  <si>
    <t>tot finanziamenti</t>
  </si>
  <si>
    <t>saldo finale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</si>
</sst>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0" fillId="0" borderId="0" xfId="0" quotePrefix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5"/>
  <sheetViews>
    <sheetView topLeftCell="A5" zoomScale="190" zoomScaleNormal="190" workbookViewId="0">
      <selection activeCell="A13" sqref="A13"/>
    </sheetView>
  </sheetViews>
  <sheetFormatPr defaultRowHeight="15" x14ac:dyDescent="0.25"/>
  <cols>
    <col min="1" max="1" width="46.85546875" bestFit="1" customWidth="1"/>
  </cols>
  <sheetData>
    <row r="2" spans="1:6" x14ac:dyDescent="0.25">
      <c r="A2" s="1" t="s">
        <v>0</v>
      </c>
      <c r="B2">
        <v>1</v>
      </c>
      <c r="C2">
        <v>2</v>
      </c>
      <c r="D2">
        <v>3</v>
      </c>
      <c r="E2">
        <v>4</v>
      </c>
      <c r="F2" t="s">
        <v>1</v>
      </c>
    </row>
    <row r="3" spans="1:6" x14ac:dyDescent="0.25">
      <c r="A3" t="s">
        <v>2</v>
      </c>
      <c r="B3">
        <v>10000</v>
      </c>
      <c r="C3">
        <v>30000</v>
      </c>
      <c r="D3">
        <v>40000</v>
      </c>
      <c r="E3">
        <v>20000</v>
      </c>
      <c r="F3">
        <f>SUM(B3:E3)</f>
        <v>100000</v>
      </c>
    </row>
    <row r="4" spans="1:6" x14ac:dyDescent="0.25">
      <c r="A4" t="s">
        <v>3</v>
      </c>
      <c r="B4">
        <v>20</v>
      </c>
    </row>
    <row r="5" spans="1:6" x14ac:dyDescent="0.25">
      <c r="A5" t="s">
        <v>4</v>
      </c>
      <c r="B5" s="3">
        <v>1</v>
      </c>
    </row>
    <row r="6" spans="1:6" x14ac:dyDescent="0.25">
      <c r="A6" t="s">
        <v>5</v>
      </c>
      <c r="B6" s="3">
        <v>0</v>
      </c>
    </row>
    <row r="7" spans="1:6" x14ac:dyDescent="0.25">
      <c r="A7" t="s">
        <v>6</v>
      </c>
      <c r="B7">
        <v>90000</v>
      </c>
    </row>
    <row r="9" spans="1:6" x14ac:dyDescent="0.25">
      <c r="A9" s="1" t="s">
        <v>16</v>
      </c>
    </row>
    <row r="10" spans="1:6" x14ac:dyDescent="0.25">
      <c r="A10" t="s">
        <v>17</v>
      </c>
      <c r="B10" s="7">
        <v>0</v>
      </c>
    </row>
    <row r="11" spans="1:6" x14ac:dyDescent="0.25">
      <c r="A11" t="s">
        <v>18</v>
      </c>
      <c r="B11">
        <v>2000</v>
      </c>
      <c r="C11" t="s">
        <v>2</v>
      </c>
    </row>
    <row r="12" spans="1:6" x14ac:dyDescent="0.25">
      <c r="A12" t="s">
        <v>19</v>
      </c>
      <c r="B12" s="7">
        <v>0</v>
      </c>
      <c r="C12" t="s">
        <v>2</v>
      </c>
    </row>
    <row r="14" spans="1:6" x14ac:dyDescent="0.25">
      <c r="A14" s="1" t="s">
        <v>26</v>
      </c>
    </row>
    <row r="15" spans="1:6" x14ac:dyDescent="0.25">
      <c r="A15" t="s">
        <v>27</v>
      </c>
      <c r="B15">
        <v>15</v>
      </c>
      <c r="C15" t="s">
        <v>36</v>
      </c>
    </row>
    <row r="16" spans="1:6" x14ac:dyDescent="0.25">
      <c r="A16" t="s">
        <v>28</v>
      </c>
      <c r="B16" s="4">
        <v>0.2</v>
      </c>
      <c r="C16" t="s">
        <v>34</v>
      </c>
    </row>
    <row r="17" spans="1:3" x14ac:dyDescent="0.25">
      <c r="A17" t="s">
        <v>29</v>
      </c>
      <c r="B17">
        <v>0.1</v>
      </c>
    </row>
    <row r="18" spans="1:3" x14ac:dyDescent="0.25">
      <c r="A18" t="s">
        <v>30</v>
      </c>
      <c r="B18">
        <v>21000</v>
      </c>
      <c r="C18" t="s">
        <v>36</v>
      </c>
    </row>
    <row r="19" spans="1:3" x14ac:dyDescent="0.25">
      <c r="A19" t="s">
        <v>31</v>
      </c>
      <c r="B19" s="3">
        <v>0</v>
      </c>
    </row>
    <row r="20" spans="1:3" x14ac:dyDescent="0.25">
      <c r="A20" t="s">
        <v>32</v>
      </c>
      <c r="B20" s="3">
        <v>1</v>
      </c>
    </row>
    <row r="21" spans="1:3" x14ac:dyDescent="0.25">
      <c r="A21" t="s">
        <v>33</v>
      </c>
      <c r="B21">
        <v>25800</v>
      </c>
      <c r="C21" t="s">
        <v>34</v>
      </c>
    </row>
    <row r="22" spans="1:3" x14ac:dyDescent="0.25">
      <c r="A22" t="s">
        <v>35</v>
      </c>
      <c r="B22">
        <v>22500</v>
      </c>
      <c r="C22" t="s">
        <v>36</v>
      </c>
    </row>
    <row r="24" spans="1:3" x14ac:dyDescent="0.25">
      <c r="A24" s="1" t="s">
        <v>50</v>
      </c>
    </row>
    <row r="25" spans="1:3" x14ac:dyDescent="0.25">
      <c r="A25" t="s">
        <v>51</v>
      </c>
      <c r="B25">
        <v>0.4</v>
      </c>
    </row>
    <row r="26" spans="1:3" x14ac:dyDescent="0.25">
      <c r="A26" t="s">
        <v>52</v>
      </c>
      <c r="B26">
        <v>15</v>
      </c>
      <c r="C26" t="s">
        <v>34</v>
      </c>
    </row>
    <row r="28" spans="1:3" x14ac:dyDescent="0.25">
      <c r="A28" s="1" t="s">
        <v>55</v>
      </c>
    </row>
    <row r="29" spans="1:3" x14ac:dyDescent="0.25">
      <c r="A29" t="s">
        <v>56</v>
      </c>
      <c r="B29">
        <v>60600</v>
      </c>
    </row>
    <row r="30" spans="1:3" x14ac:dyDescent="0.25">
      <c r="A30" t="s">
        <v>57</v>
      </c>
      <c r="B30">
        <v>4</v>
      </c>
      <c r="C30" t="s">
        <v>58</v>
      </c>
    </row>
    <row r="31" spans="1:3" x14ac:dyDescent="0.25">
      <c r="A31" t="s">
        <v>59</v>
      </c>
      <c r="B31">
        <v>15000</v>
      </c>
      <c r="C31" t="s">
        <v>60</v>
      </c>
    </row>
    <row r="33" spans="1:6" x14ac:dyDescent="0.25">
      <c r="A33" s="1" t="s">
        <v>73</v>
      </c>
    </row>
    <row r="34" spans="1:6" x14ac:dyDescent="0.25">
      <c r="A34" t="s">
        <v>74</v>
      </c>
      <c r="B34">
        <v>1.8</v>
      </c>
      <c r="C34" t="s">
        <v>34</v>
      </c>
    </row>
    <row r="35" spans="1:6" x14ac:dyDescent="0.25">
      <c r="A35" t="s">
        <v>75</v>
      </c>
      <c r="B35">
        <v>20000</v>
      </c>
    </row>
    <row r="36" spans="1:6" x14ac:dyDescent="0.25">
      <c r="A36" t="s">
        <v>76</v>
      </c>
      <c r="B36">
        <v>55000</v>
      </c>
    </row>
    <row r="37" spans="1:6" x14ac:dyDescent="0.25">
      <c r="A37" t="s">
        <v>77</v>
      </c>
      <c r="B37">
        <v>10000</v>
      </c>
    </row>
    <row r="38" spans="1:6" x14ac:dyDescent="0.25">
      <c r="A38" t="s">
        <v>78</v>
      </c>
      <c r="B38">
        <v>4000</v>
      </c>
    </row>
    <row r="39" spans="1:6" x14ac:dyDescent="0.25">
      <c r="A39" t="s">
        <v>59</v>
      </c>
      <c r="B39">
        <v>10000</v>
      </c>
      <c r="C39" t="s">
        <v>126</v>
      </c>
    </row>
    <row r="41" spans="1:6" x14ac:dyDescent="0.25">
      <c r="A41" s="1" t="s">
        <v>88</v>
      </c>
    </row>
    <row r="42" spans="1:6" x14ac:dyDescent="0.25">
      <c r="A42" t="s">
        <v>89</v>
      </c>
      <c r="B42">
        <v>42500</v>
      </c>
    </row>
    <row r="43" spans="1:6" x14ac:dyDescent="0.25">
      <c r="A43" t="s">
        <v>91</v>
      </c>
      <c r="B43">
        <v>30000</v>
      </c>
    </row>
    <row r="44" spans="1:6" x14ac:dyDescent="0.25">
      <c r="A44" t="s">
        <v>100</v>
      </c>
      <c r="B44">
        <v>50000</v>
      </c>
      <c r="C44">
        <v>40000</v>
      </c>
      <c r="D44">
        <v>20000</v>
      </c>
      <c r="E44">
        <v>20000</v>
      </c>
      <c r="F44">
        <f>SUM(B44:E44)</f>
        <v>130000</v>
      </c>
    </row>
    <row r="45" spans="1:6" x14ac:dyDescent="0.25">
      <c r="A45" t="s">
        <v>101</v>
      </c>
      <c r="B45">
        <v>8000</v>
      </c>
      <c r="C45">
        <v>8000</v>
      </c>
      <c r="D45">
        <v>8000</v>
      </c>
      <c r="E45">
        <v>8000</v>
      </c>
      <c r="F45">
        <f>SUM(B45:E45)</f>
        <v>32000</v>
      </c>
    </row>
    <row r="46" spans="1:6" x14ac:dyDescent="0.25">
      <c r="A46" t="s">
        <v>102</v>
      </c>
      <c r="B46">
        <v>0.01</v>
      </c>
      <c r="C46" t="s">
        <v>103</v>
      </c>
    </row>
    <row r="47" spans="1:6" x14ac:dyDescent="0.25">
      <c r="B47">
        <v>12</v>
      </c>
    </row>
    <row r="48" spans="1:6" x14ac:dyDescent="0.25">
      <c r="A48" t="s">
        <v>104</v>
      </c>
      <c r="B48">
        <v>9</v>
      </c>
    </row>
    <row r="50" spans="1:2" x14ac:dyDescent="0.25">
      <c r="A50" s="1" t="s">
        <v>121</v>
      </c>
    </row>
    <row r="51" spans="1:2" x14ac:dyDescent="0.25">
      <c r="A51" t="s">
        <v>120</v>
      </c>
      <c r="B51">
        <v>80000</v>
      </c>
    </row>
    <row r="52" spans="1:2" x14ac:dyDescent="0.25">
      <c r="A52" t="s">
        <v>123</v>
      </c>
      <c r="B52">
        <v>700000</v>
      </c>
    </row>
    <row r="53" spans="1:2" x14ac:dyDescent="0.25">
      <c r="A53" t="s">
        <v>125</v>
      </c>
      <c r="B53">
        <v>292000</v>
      </c>
    </row>
    <row r="54" spans="1:2" x14ac:dyDescent="0.25">
      <c r="A54" t="s">
        <v>127</v>
      </c>
      <c r="B54">
        <f>(B31*4)+B39*4</f>
        <v>100000</v>
      </c>
    </row>
    <row r="55" spans="1:2" x14ac:dyDescent="0.25">
      <c r="A55" t="s">
        <v>132</v>
      </c>
      <c r="B55">
        <v>624900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="196" zoomScaleNormal="196" workbookViewId="0">
      <selection activeCell="B2" sqref="B2"/>
    </sheetView>
  </sheetViews>
  <sheetFormatPr defaultRowHeight="15" x14ac:dyDescent="0.25"/>
  <cols>
    <col min="1" max="1" width="16.85546875" bestFit="1" customWidth="1"/>
  </cols>
  <sheetData>
    <row r="1" spans="1:2" x14ac:dyDescent="0.25">
      <c r="A1" t="s">
        <v>7</v>
      </c>
      <c r="B1">
        <f>vendite!F2</f>
        <v>2000000</v>
      </c>
    </row>
    <row r="2" spans="1:2" x14ac:dyDescent="0.25">
      <c r="A2" t="s">
        <v>72</v>
      </c>
      <c r="B2">
        <f>COGS!D6</f>
        <v>1307346.9387755103</v>
      </c>
    </row>
    <row r="3" spans="1:2" x14ac:dyDescent="0.25">
      <c r="A3" t="s">
        <v>83</v>
      </c>
      <c r="B3">
        <f>B1-B2</f>
        <v>692653.06122448971</v>
      </c>
    </row>
    <row r="4" spans="1:2" x14ac:dyDescent="0.25">
      <c r="A4" t="s">
        <v>84</v>
      </c>
      <c r="B4">
        <f>'costi di vendita e amm'!F10</f>
        <v>576000</v>
      </c>
    </row>
    <row r="5" spans="1:2" x14ac:dyDescent="0.25">
      <c r="A5" t="s">
        <v>85</v>
      </c>
      <c r="B5">
        <f>B3-B4</f>
        <v>116653.06122448971</v>
      </c>
    </row>
    <row r="6" spans="1:2" x14ac:dyDescent="0.25">
      <c r="A6" t="s">
        <v>86</v>
      </c>
      <c r="B6">
        <f>-'budget di cassa'!E19</f>
        <v>0</v>
      </c>
    </row>
    <row r="7" spans="1:2" x14ac:dyDescent="0.25">
      <c r="A7" t="s">
        <v>87</v>
      </c>
      <c r="B7" s="3">
        <f>B5-B6</f>
        <v>116653.06122448971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6"/>
  <sheetViews>
    <sheetView topLeftCell="A10" zoomScale="226" zoomScaleNormal="226" workbookViewId="0">
      <selection activeCell="A13" sqref="A13"/>
    </sheetView>
  </sheetViews>
  <sheetFormatPr defaultRowHeight="15" x14ac:dyDescent="0.25"/>
  <cols>
    <col min="1" max="1" width="19.7109375" bestFit="1" customWidth="1"/>
  </cols>
  <sheetData>
    <row r="3" spans="1:2" x14ac:dyDescent="0.25">
      <c r="A3" t="s">
        <v>115</v>
      </c>
    </row>
    <row r="4" spans="1:2" x14ac:dyDescent="0.25">
      <c r="A4" t="s">
        <v>116</v>
      </c>
      <c r="B4">
        <f>'budget di cassa'!F21</f>
        <v>245700</v>
      </c>
    </row>
    <row r="5" spans="1:2" x14ac:dyDescent="0.25">
      <c r="A5" t="s">
        <v>117</v>
      </c>
      <c r="B5">
        <f>vendite!E12</f>
        <v>0</v>
      </c>
    </row>
    <row r="6" spans="1:2" x14ac:dyDescent="0.25">
      <c r="A6" t="s">
        <v>118</v>
      </c>
      <c r="B6">
        <f>input!B16*'DM budget'!E4</f>
        <v>4500</v>
      </c>
    </row>
    <row r="7" spans="1:2" x14ac:dyDescent="0.25">
      <c r="A7" t="s">
        <v>119</v>
      </c>
      <c r="B7">
        <f>COGS!D5*'budget di produzione'!E3</f>
        <v>0</v>
      </c>
    </row>
    <row r="8" spans="1:2" x14ac:dyDescent="0.25">
      <c r="A8" t="s">
        <v>1</v>
      </c>
      <c r="B8">
        <f>SUM(B4:B7)</f>
        <v>250200</v>
      </c>
    </row>
    <row r="9" spans="1:2" x14ac:dyDescent="0.25">
      <c r="A9" t="s">
        <v>120</v>
      </c>
      <c r="B9">
        <f>input!B51</f>
        <v>80000</v>
      </c>
    </row>
    <row r="10" spans="1:2" x14ac:dyDescent="0.25">
      <c r="A10" t="s">
        <v>122</v>
      </c>
      <c r="B10">
        <f>input!B52+input!F44</f>
        <v>830000</v>
      </c>
    </row>
    <row r="11" spans="1:2" x14ac:dyDescent="0.25">
      <c r="A11" t="s">
        <v>124</v>
      </c>
      <c r="B11">
        <f>input!B53+input!B54</f>
        <v>392000</v>
      </c>
    </row>
    <row r="12" spans="1:2" x14ac:dyDescent="0.25">
      <c r="A12" t="s">
        <v>128</v>
      </c>
      <c r="B12">
        <f>B9+B10-B11</f>
        <v>518000</v>
      </c>
    </row>
    <row r="13" spans="1:2" x14ac:dyDescent="0.25">
      <c r="A13" s="3" t="s">
        <v>129</v>
      </c>
      <c r="B13" s="3">
        <f>B8+B12</f>
        <v>768200</v>
      </c>
    </row>
    <row r="14" spans="1:2" x14ac:dyDescent="0.25">
      <c r="A14" t="s">
        <v>130</v>
      </c>
      <c r="B14">
        <f>'DM budget'!F16</f>
        <v>58500</v>
      </c>
    </row>
    <row r="15" spans="1:2" x14ac:dyDescent="0.25">
      <c r="A15" t="s">
        <v>131</v>
      </c>
      <c r="B15">
        <f>input!B55+CE!B7-'budget di cassa'!F12</f>
        <v>709553.06122448971</v>
      </c>
    </row>
    <row r="16" spans="1:2" x14ac:dyDescent="0.25">
      <c r="A16" t="s">
        <v>133</v>
      </c>
      <c r="B16" s="3">
        <f>B14+B15</f>
        <v>768053.06122448971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zoomScale="166" zoomScaleNormal="166" workbookViewId="0">
      <selection activeCell="A2" sqref="A2"/>
    </sheetView>
  </sheetViews>
  <sheetFormatPr defaultRowHeight="15" x14ac:dyDescent="0.25"/>
  <sheetData>
    <row r="2" spans="1:1" x14ac:dyDescent="0.25">
      <c r="A2">
        <f>input!B46*input!B47*'budget di cassa'!B17</f>
        <v>0</v>
      </c>
    </row>
    <row r="3" spans="1:1" x14ac:dyDescent="0.25">
      <c r="A3">
        <f>input!B46*input!B48*'budget di cassa'!C17</f>
        <v>0</v>
      </c>
    </row>
    <row r="4" spans="1:1" x14ac:dyDescent="0.25">
      <c r="A4">
        <f>SUM(A2:A3)</f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topLeftCell="A48" zoomScale="172" zoomScaleNormal="172" workbookViewId="0">
      <selection activeCell="E53" sqref="E53"/>
    </sheetView>
  </sheetViews>
  <sheetFormatPr defaultRowHeight="15" x14ac:dyDescent="0.25"/>
  <cols>
    <col min="1" max="1" width="26.140625" bestFit="1" customWidth="1"/>
    <col min="5" max="5" width="11.140625" bestFit="1" customWidth="1"/>
    <col min="10" max="10" width="16.5703125" bestFit="1" customWidth="1"/>
    <col min="11" max="11" width="10.140625" bestFit="1" customWidth="1"/>
  </cols>
  <sheetData>
    <row r="1" spans="1:11" x14ac:dyDescent="0.25">
      <c r="G1" t="s">
        <v>148</v>
      </c>
      <c r="H1" t="s">
        <v>148</v>
      </c>
      <c r="I1" t="s">
        <v>156</v>
      </c>
      <c r="J1" t="s">
        <v>154</v>
      </c>
      <c r="K1" t="s">
        <v>155</v>
      </c>
    </row>
    <row r="2" spans="1:11" x14ac:dyDescent="0.25">
      <c r="A2" t="s">
        <v>139</v>
      </c>
      <c r="G2">
        <v>0.4</v>
      </c>
      <c r="H2">
        <v>0.5</v>
      </c>
      <c r="I2">
        <v>0.1</v>
      </c>
      <c r="J2">
        <v>2</v>
      </c>
      <c r="K2">
        <v>0.2</v>
      </c>
    </row>
    <row r="3" spans="1:11" x14ac:dyDescent="0.25">
      <c r="A3" t="s">
        <v>137</v>
      </c>
      <c r="B3" t="s">
        <v>138</v>
      </c>
      <c r="C3" s="7" t="s">
        <v>134</v>
      </c>
      <c r="D3" s="7" t="s">
        <v>135</v>
      </c>
      <c r="E3" s="7" t="s">
        <v>136</v>
      </c>
      <c r="F3" t="s">
        <v>1</v>
      </c>
    </row>
    <row r="4" spans="1:11" x14ac:dyDescent="0.25">
      <c r="A4">
        <v>6000</v>
      </c>
      <c r="B4">
        <v>50</v>
      </c>
      <c r="C4">
        <f>A4*B4</f>
        <v>300000</v>
      </c>
      <c r="D4">
        <f>A5*B4</f>
        <v>350000</v>
      </c>
      <c r="E4">
        <f>A6*B4</f>
        <v>250000</v>
      </c>
      <c r="F4">
        <f>SUM(C4:E4)</f>
        <v>900000</v>
      </c>
    </row>
    <row r="5" spans="1:11" x14ac:dyDescent="0.25">
      <c r="A5">
        <v>7000</v>
      </c>
    </row>
    <row r="6" spans="1:11" x14ac:dyDescent="0.25">
      <c r="A6">
        <v>5000</v>
      </c>
    </row>
    <row r="7" spans="1:11" x14ac:dyDescent="0.25">
      <c r="A7">
        <v>4000</v>
      </c>
    </row>
    <row r="8" spans="1:11" x14ac:dyDescent="0.25">
      <c r="A8">
        <v>3000</v>
      </c>
    </row>
    <row r="9" spans="1:11" x14ac:dyDescent="0.25">
      <c r="A9" t="s">
        <v>8</v>
      </c>
    </row>
    <row r="10" spans="1:11" x14ac:dyDescent="0.25">
      <c r="A10" t="s">
        <v>140</v>
      </c>
      <c r="C10">
        <v>130000</v>
      </c>
    </row>
    <row r="11" spans="1:11" x14ac:dyDescent="0.25">
      <c r="A11" t="s">
        <v>141</v>
      </c>
      <c r="C11">
        <f>G2*C4</f>
        <v>120000</v>
      </c>
      <c r="D11">
        <f>H2*C4</f>
        <v>150000</v>
      </c>
    </row>
    <row r="12" spans="1:11" x14ac:dyDescent="0.25">
      <c r="A12" t="s">
        <v>142</v>
      </c>
      <c r="D12">
        <f>G2*D4</f>
        <v>140000</v>
      </c>
      <c r="E12">
        <f>H2*D4</f>
        <v>175000</v>
      </c>
    </row>
    <row r="13" spans="1:11" x14ac:dyDescent="0.25">
      <c r="A13" t="s">
        <v>143</v>
      </c>
      <c r="E13">
        <f>G2*E4</f>
        <v>100000</v>
      </c>
    </row>
    <row r="14" spans="1:11" x14ac:dyDescent="0.25">
      <c r="C14" s="7">
        <f>SUM(C10:C13)</f>
        <v>250000</v>
      </c>
      <c r="D14" s="7">
        <f>SUM(D10:D13)</f>
        <v>290000</v>
      </c>
      <c r="E14" s="7">
        <f>SUM(E10:E13)</f>
        <v>275000</v>
      </c>
    </row>
    <row r="16" spans="1:11" x14ac:dyDescent="0.25">
      <c r="A16" t="s">
        <v>144</v>
      </c>
      <c r="C16" s="7" t="s">
        <v>134</v>
      </c>
      <c r="D16" s="7" t="s">
        <v>135</v>
      </c>
      <c r="E16" s="7" t="s">
        <v>136</v>
      </c>
      <c r="F16" t="s">
        <v>146</v>
      </c>
    </row>
    <row r="17" spans="1:7" x14ac:dyDescent="0.25">
      <c r="A17" t="s">
        <v>145</v>
      </c>
      <c r="C17" s="7">
        <f>A4</f>
        <v>6000</v>
      </c>
      <c r="D17" s="7">
        <f>A5</f>
        <v>7000</v>
      </c>
      <c r="E17" s="7">
        <f>A6</f>
        <v>5000</v>
      </c>
      <c r="F17">
        <f>A7</f>
        <v>4000</v>
      </c>
    </row>
    <row r="18" spans="1:7" x14ac:dyDescent="0.25">
      <c r="A18" t="s">
        <v>147</v>
      </c>
      <c r="C18" s="7">
        <f>I2*D17</f>
        <v>700</v>
      </c>
      <c r="D18" s="7">
        <f>I2*E17</f>
        <v>500</v>
      </c>
      <c r="E18" s="7">
        <f>I2*F17</f>
        <v>400</v>
      </c>
      <c r="F18">
        <f>I2*A8</f>
        <v>300</v>
      </c>
    </row>
    <row r="19" spans="1:7" x14ac:dyDescent="0.25">
      <c r="A19" t="s">
        <v>150</v>
      </c>
      <c r="C19" s="7">
        <f>SUM(C17:C18)</f>
        <v>6700</v>
      </c>
      <c r="D19" s="7">
        <f>SUM(D17:D18)</f>
        <v>7500</v>
      </c>
      <c r="E19" s="7">
        <f>SUM(E17:E18)</f>
        <v>5400</v>
      </c>
      <c r="F19">
        <f>SUM(F17:F18)</f>
        <v>4300</v>
      </c>
    </row>
    <row r="20" spans="1:7" x14ac:dyDescent="0.25">
      <c r="A20" t="s">
        <v>149</v>
      </c>
      <c r="C20" s="7">
        <v>600</v>
      </c>
      <c r="D20" s="7">
        <f>C18</f>
        <v>700</v>
      </c>
      <c r="E20" s="7">
        <f>D18</f>
        <v>500</v>
      </c>
      <c r="F20">
        <f>E18</f>
        <v>400</v>
      </c>
    </row>
    <row r="21" spans="1:7" x14ac:dyDescent="0.25">
      <c r="A21" t="s">
        <v>151</v>
      </c>
      <c r="C21" s="7">
        <f>C19-C20</f>
        <v>6100</v>
      </c>
      <c r="D21" s="7">
        <f>D19-D20</f>
        <v>6800</v>
      </c>
      <c r="E21" s="7">
        <f>E19-E20</f>
        <v>4900</v>
      </c>
      <c r="F21" s="7">
        <f>F19-F20</f>
        <v>3900</v>
      </c>
    </row>
    <row r="23" spans="1:7" x14ac:dyDescent="0.25">
      <c r="A23" t="s">
        <v>152</v>
      </c>
      <c r="F23" t="s">
        <v>1</v>
      </c>
      <c r="G23">
        <f>F21*2</f>
        <v>7800</v>
      </c>
    </row>
    <row r="24" spans="1:7" x14ac:dyDescent="0.25">
      <c r="A24" t="s">
        <v>151</v>
      </c>
      <c r="C24">
        <f>C21</f>
        <v>6100</v>
      </c>
      <c r="D24">
        <f t="shared" ref="D24:E24" si="0">D21</f>
        <v>6800</v>
      </c>
      <c r="E24">
        <f t="shared" si="0"/>
        <v>4900</v>
      </c>
      <c r="F24">
        <f>SUM(C24:E24)</f>
        <v>17800</v>
      </c>
    </row>
    <row r="25" spans="1:7" x14ac:dyDescent="0.25">
      <c r="A25" t="s">
        <v>153</v>
      </c>
      <c r="C25">
        <f>$J$2*C24</f>
        <v>12200</v>
      </c>
      <c r="D25">
        <f>$J$2*D24</f>
        <v>13600</v>
      </c>
      <c r="E25">
        <f>$J$2*E24</f>
        <v>9800</v>
      </c>
      <c r="F25">
        <f>SUM(C25:E25)</f>
        <v>35600</v>
      </c>
    </row>
    <row r="26" spans="1:7" x14ac:dyDescent="0.25">
      <c r="A26" t="s">
        <v>158</v>
      </c>
      <c r="C26">
        <f>$K$2*D25</f>
        <v>2720</v>
      </c>
      <c r="D26">
        <f>$K$2*E25</f>
        <v>1960</v>
      </c>
      <c r="E26">
        <f>$K$2*G23</f>
        <v>1560</v>
      </c>
      <c r="F26">
        <f>E26</f>
        <v>1560</v>
      </c>
    </row>
    <row r="27" spans="1:7" x14ac:dyDescent="0.25">
      <c r="A27" t="s">
        <v>157</v>
      </c>
      <c r="C27">
        <f>C25+C26</f>
        <v>14920</v>
      </c>
      <c r="D27">
        <f>D25+D26</f>
        <v>15560</v>
      </c>
      <c r="E27">
        <f>E25+E26</f>
        <v>11360</v>
      </c>
      <c r="F27">
        <f>F25+F26</f>
        <v>37160</v>
      </c>
      <c r="G27" s="1">
        <f>C27+D27+E27</f>
        <v>41840</v>
      </c>
    </row>
    <row r="28" spans="1:7" x14ac:dyDescent="0.25">
      <c r="A28" t="s">
        <v>149</v>
      </c>
      <c r="C28">
        <v>2440</v>
      </c>
      <c r="D28">
        <f>C26</f>
        <v>2720</v>
      </c>
      <c r="E28">
        <f>D26</f>
        <v>1960</v>
      </c>
      <c r="F28">
        <f>C28</f>
        <v>2440</v>
      </c>
    </row>
    <row r="29" spans="1:7" x14ac:dyDescent="0.25">
      <c r="A29" t="s">
        <v>159</v>
      </c>
      <c r="C29">
        <f>C27-C28</f>
        <v>12480</v>
      </c>
      <c r="D29">
        <f>D27-D28</f>
        <v>12840</v>
      </c>
      <c r="E29">
        <f>E27-E28</f>
        <v>9400</v>
      </c>
      <c r="F29">
        <f>F27-F28</f>
        <v>34720</v>
      </c>
      <c r="G29" s="1">
        <f>C29+D29+E29</f>
        <v>34720</v>
      </c>
    </row>
    <row r="30" spans="1:7" x14ac:dyDescent="0.25">
      <c r="A30" t="s">
        <v>43</v>
      </c>
      <c r="B30">
        <v>2.5</v>
      </c>
      <c r="C30">
        <f>$B$30*C29</f>
        <v>31200</v>
      </c>
      <c r="D30">
        <f>$B$30*D29</f>
        <v>32100</v>
      </c>
      <c r="E30">
        <f>$B$30*E29</f>
        <v>23500</v>
      </c>
      <c r="F30">
        <f>SUM(C30:E30)</f>
        <v>86800</v>
      </c>
    </row>
    <row r="32" spans="1:7" x14ac:dyDescent="0.25">
      <c r="A32" t="s">
        <v>44</v>
      </c>
    </row>
    <row r="33" spans="1:8" x14ac:dyDescent="0.25">
      <c r="A33" t="s">
        <v>160</v>
      </c>
      <c r="C33">
        <f>11400</f>
        <v>11400</v>
      </c>
    </row>
    <row r="34" spans="1:8" x14ac:dyDescent="0.25">
      <c r="A34" t="s">
        <v>161</v>
      </c>
      <c r="B34">
        <v>0.6</v>
      </c>
      <c r="C34">
        <f>$B$34*C30</f>
        <v>18720</v>
      </c>
      <c r="D34">
        <f>$B$35*C30</f>
        <v>12480</v>
      </c>
    </row>
    <row r="35" spans="1:8" x14ac:dyDescent="0.25">
      <c r="A35" t="s">
        <v>162</v>
      </c>
      <c r="B35">
        <v>0.4</v>
      </c>
      <c r="D35">
        <f>B34*D30</f>
        <v>19260</v>
      </c>
      <c r="E35">
        <f>B35*D30</f>
        <v>12840</v>
      </c>
    </row>
    <row r="36" spans="1:8" x14ac:dyDescent="0.25">
      <c r="A36" t="s">
        <v>163</v>
      </c>
      <c r="E36">
        <f>B34*E30</f>
        <v>14100</v>
      </c>
    </row>
    <row r="37" spans="1:8" x14ac:dyDescent="0.25">
      <c r="C37" s="7">
        <f>SUM(C33:C36)</f>
        <v>30120</v>
      </c>
      <c r="D37" s="7">
        <f>SUM(D33:D36)</f>
        <v>31740</v>
      </c>
      <c r="E37" s="7">
        <f>SUM(E33:E36)</f>
        <v>26940</v>
      </c>
      <c r="F37">
        <f>SUM(C37:E37)</f>
        <v>88800</v>
      </c>
    </row>
    <row r="38" spans="1:8" x14ac:dyDescent="0.25">
      <c r="A38" t="s">
        <v>164</v>
      </c>
    </row>
    <row r="39" spans="1:8" x14ac:dyDescent="0.25">
      <c r="C39" t="s">
        <v>135</v>
      </c>
      <c r="D39" t="s">
        <v>165</v>
      </c>
      <c r="E39" t="s">
        <v>166</v>
      </c>
      <c r="F39" t="s">
        <v>1</v>
      </c>
      <c r="G39">
        <v>60000</v>
      </c>
      <c r="H39" t="s">
        <v>165</v>
      </c>
    </row>
    <row r="40" spans="1:8" x14ac:dyDescent="0.25">
      <c r="A40" t="s">
        <v>8</v>
      </c>
      <c r="G40">
        <v>70000</v>
      </c>
      <c r="H40" t="s">
        <v>135</v>
      </c>
    </row>
    <row r="41" spans="1:8" x14ac:dyDescent="0.25">
      <c r="A41" t="s">
        <v>167</v>
      </c>
      <c r="C41">
        <f>0.2*G40</f>
        <v>14000</v>
      </c>
      <c r="D41">
        <f>0.2*G41</f>
        <v>17000</v>
      </c>
      <c r="E41">
        <f>0.2*G42</f>
        <v>18000</v>
      </c>
      <c r="F41">
        <f>SUM(C41:E41)</f>
        <v>49000</v>
      </c>
      <c r="G41">
        <v>85000</v>
      </c>
      <c r="H41" t="s">
        <v>168</v>
      </c>
    </row>
    <row r="42" spans="1:8" x14ac:dyDescent="0.25">
      <c r="A42" t="s">
        <v>169</v>
      </c>
      <c r="C42">
        <f>0.8*G39</f>
        <v>48000</v>
      </c>
      <c r="D42">
        <f>0.8*G40</f>
        <v>56000</v>
      </c>
      <c r="E42">
        <f>0.8*G41</f>
        <v>68000</v>
      </c>
      <c r="F42">
        <f>SUM(C42:E42)</f>
        <v>172000</v>
      </c>
      <c r="G42">
        <v>90000</v>
      </c>
      <c r="H42" t="s">
        <v>166</v>
      </c>
    </row>
    <row r="43" spans="1:8" x14ac:dyDescent="0.25">
      <c r="A43" t="s">
        <v>1</v>
      </c>
      <c r="C43">
        <f>SUM(C41:C42)</f>
        <v>62000</v>
      </c>
      <c r="D43" t="s">
        <v>170</v>
      </c>
      <c r="E43">
        <f>SUM(E41:E42)</f>
        <v>86000</v>
      </c>
      <c r="F43">
        <f>SUM(C43:E43)</f>
        <v>148000</v>
      </c>
      <c r="G43">
        <v>50000</v>
      </c>
      <c r="H43" t="s">
        <v>134</v>
      </c>
    </row>
    <row r="45" spans="1:8" x14ac:dyDescent="0.25">
      <c r="A45" t="s">
        <v>171</v>
      </c>
      <c r="C45" t="s">
        <v>135</v>
      </c>
      <c r="D45" t="s">
        <v>165</v>
      </c>
      <c r="E45" t="s">
        <v>166</v>
      </c>
      <c r="F45" t="s">
        <v>1</v>
      </c>
      <c r="G45" t="s">
        <v>134</v>
      </c>
    </row>
    <row r="46" spans="1:8" x14ac:dyDescent="0.25">
      <c r="A46" t="s">
        <v>172</v>
      </c>
      <c r="C46">
        <f>0.6*G40</f>
        <v>42000</v>
      </c>
      <c r="D46">
        <f>0.6*G41</f>
        <v>51000</v>
      </c>
      <c r="E46">
        <f>0.6*G42</f>
        <v>54000</v>
      </c>
      <c r="F46">
        <f>SUM(C46:E46)</f>
        <v>147000</v>
      </c>
      <c r="G46">
        <f>0.6*G43</f>
        <v>30000</v>
      </c>
    </row>
    <row r="47" spans="1:8" x14ac:dyDescent="0.25">
      <c r="A47" t="s">
        <v>173</v>
      </c>
      <c r="C47">
        <f>0.3*D46</f>
        <v>15300</v>
      </c>
      <c r="D47">
        <f>0.3*E46</f>
        <v>16200</v>
      </c>
      <c r="E47">
        <f>0.3*G46</f>
        <v>9000</v>
      </c>
      <c r="F47">
        <f>E47</f>
        <v>9000</v>
      </c>
    </row>
    <row r="48" spans="1:8" x14ac:dyDescent="0.25">
      <c r="A48" t="s">
        <v>174</v>
      </c>
      <c r="C48">
        <f>C46+C47</f>
        <v>57300</v>
      </c>
      <c r="D48">
        <f>D46+D47</f>
        <v>67200</v>
      </c>
      <c r="E48">
        <f>E46+E47</f>
        <v>63000</v>
      </c>
      <c r="F48">
        <f>F46+F47</f>
        <v>156000</v>
      </c>
    </row>
    <row r="49" spans="1:6" x14ac:dyDescent="0.25">
      <c r="A49" t="s">
        <v>149</v>
      </c>
      <c r="C49">
        <v>12600</v>
      </c>
      <c r="D49">
        <f>C47</f>
        <v>15300</v>
      </c>
      <c r="E49">
        <f>D47</f>
        <v>16200</v>
      </c>
      <c r="F49">
        <f>C49</f>
        <v>12600</v>
      </c>
    </row>
    <row r="50" spans="1:6" x14ac:dyDescent="0.25">
      <c r="A50" t="s">
        <v>175</v>
      </c>
      <c r="C50">
        <f>C48-C49</f>
        <v>44700</v>
      </c>
      <c r="D50">
        <f>D48-D49</f>
        <v>51900</v>
      </c>
      <c r="E50">
        <f>E48-E49</f>
        <v>46800</v>
      </c>
      <c r="F50">
        <f>F48-F49</f>
        <v>143400</v>
      </c>
    </row>
    <row r="52" spans="1:6" x14ac:dyDescent="0.25">
      <c r="A52" s="3" t="s">
        <v>82</v>
      </c>
      <c r="C52" t="s">
        <v>135</v>
      </c>
      <c r="D52" t="s">
        <v>165</v>
      </c>
      <c r="E52" t="s">
        <v>166</v>
      </c>
    </row>
    <row r="53" spans="1:6" x14ac:dyDescent="0.25">
      <c r="A53" s="3" t="s">
        <v>176</v>
      </c>
      <c r="C53">
        <v>9000</v>
      </c>
    </row>
    <row r="54" spans="1:6" x14ac:dyDescent="0.25">
      <c r="A54" s="3" t="s">
        <v>177</v>
      </c>
      <c r="C54">
        <v>8000</v>
      </c>
    </row>
    <row r="55" spans="1:6" x14ac:dyDescent="0.25">
      <c r="A55" s="3" t="s">
        <v>178</v>
      </c>
      <c r="C55">
        <f>C53-C54</f>
        <v>1000</v>
      </c>
    </row>
    <row r="56" spans="1:6" x14ac:dyDescent="0.25">
      <c r="A56" s="8" t="s">
        <v>179</v>
      </c>
      <c r="C56">
        <f>C43</f>
        <v>62000</v>
      </c>
    </row>
    <row r="57" spans="1:6" x14ac:dyDescent="0.25">
      <c r="A57" s="8" t="s">
        <v>180</v>
      </c>
      <c r="C57">
        <v>40650</v>
      </c>
    </row>
    <row r="58" spans="1:6" x14ac:dyDescent="0.25">
      <c r="A58" s="8" t="s">
        <v>181</v>
      </c>
      <c r="C58">
        <v>20500</v>
      </c>
    </row>
    <row r="59" spans="1:6" x14ac:dyDescent="0.25">
      <c r="A59" s="8" t="s">
        <v>182</v>
      </c>
      <c r="C59">
        <v>11500</v>
      </c>
    </row>
    <row r="60" spans="1:6" x14ac:dyDescent="0.25">
      <c r="A60" s="8" t="s">
        <v>101</v>
      </c>
      <c r="C60">
        <v>0</v>
      </c>
      <c r="D60">
        <v>0</v>
      </c>
      <c r="E60">
        <v>3500</v>
      </c>
    </row>
    <row r="61" spans="1:6" x14ac:dyDescent="0.25">
      <c r="A61" s="8" t="s">
        <v>105</v>
      </c>
      <c r="C61">
        <f>SUM(C57:C60)</f>
        <v>72650</v>
      </c>
    </row>
    <row r="62" spans="1:6" x14ac:dyDescent="0.25">
      <c r="A62" s="8" t="s">
        <v>108</v>
      </c>
      <c r="C62">
        <f>C56-C61</f>
        <v>-10650</v>
      </c>
    </row>
    <row r="63" spans="1:6" x14ac:dyDescent="0.25">
      <c r="A63" s="6" t="s">
        <v>109</v>
      </c>
      <c r="C63">
        <f>C55+C62</f>
        <v>-9650</v>
      </c>
    </row>
    <row r="64" spans="1:6" x14ac:dyDescent="0.25">
      <c r="A64" s="9" t="s">
        <v>183</v>
      </c>
    </row>
    <row r="65" spans="1:3" x14ac:dyDescent="0.25">
      <c r="A65" s="9" t="s">
        <v>111</v>
      </c>
      <c r="C65">
        <v>10000</v>
      </c>
    </row>
    <row r="66" spans="1:3" x14ac:dyDescent="0.25">
      <c r="A66" s="9" t="s">
        <v>112</v>
      </c>
      <c r="C66">
        <v>0</v>
      </c>
    </row>
    <row r="67" spans="1:3" x14ac:dyDescent="0.25">
      <c r="A67" s="9" t="s">
        <v>86</v>
      </c>
      <c r="C67">
        <v>0</v>
      </c>
    </row>
    <row r="68" spans="1:3" x14ac:dyDescent="0.25">
      <c r="A68" s="9" t="s">
        <v>184</v>
      </c>
      <c r="C68">
        <f>SUM(C65:C67)</f>
        <v>10000</v>
      </c>
    </row>
    <row r="69" spans="1:3" x14ac:dyDescent="0.25">
      <c r="A69" s="5" t="s">
        <v>185</v>
      </c>
      <c r="C69">
        <f>C53+C62+C68</f>
        <v>8350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="178" zoomScaleNormal="178" workbookViewId="0">
      <selection activeCell="E12" sqref="E12"/>
    </sheetView>
  </sheetViews>
  <sheetFormatPr defaultRowHeight="15" x14ac:dyDescent="0.25"/>
  <cols>
    <col min="2" max="2" width="12.7109375" customWidth="1"/>
  </cols>
  <sheetData>
    <row r="1" spans="1:7" x14ac:dyDescent="0.25">
      <c r="B1">
        <v>1</v>
      </c>
      <c r="C1">
        <v>2</v>
      </c>
      <c r="D1">
        <v>3</v>
      </c>
      <c r="E1">
        <v>4</v>
      </c>
      <c r="F1" t="s">
        <v>1</v>
      </c>
    </row>
    <row r="2" spans="1:7" x14ac:dyDescent="0.25">
      <c r="A2" s="1" t="s">
        <v>7</v>
      </c>
      <c r="B2">
        <f>input!B3*input!$B$4</f>
        <v>200000</v>
      </c>
      <c r="C2">
        <f>input!C3*input!$B$4</f>
        <v>600000</v>
      </c>
      <c r="D2">
        <f>input!D3*input!$B$4</f>
        <v>800000</v>
      </c>
      <c r="E2">
        <f>input!E3*input!$B$4</f>
        <v>400000</v>
      </c>
      <c r="F2" s="3">
        <f>SUM(B2:E2)</f>
        <v>2000000</v>
      </c>
      <c r="G2" t="s">
        <v>15</v>
      </c>
    </row>
    <row r="4" spans="1:7" x14ac:dyDescent="0.25">
      <c r="A4" s="1" t="s">
        <v>8</v>
      </c>
    </row>
    <row r="5" spans="1:7" x14ac:dyDescent="0.25">
      <c r="A5" t="s">
        <v>9</v>
      </c>
      <c r="B5">
        <f>input!B7</f>
        <v>90000</v>
      </c>
    </row>
    <row r="6" spans="1:7" x14ac:dyDescent="0.25">
      <c r="A6" t="s">
        <v>10</v>
      </c>
      <c r="B6">
        <f>input!B5*vendite!B2</f>
        <v>200000</v>
      </c>
      <c r="C6">
        <f>input!B6*vendite!B2</f>
        <v>0</v>
      </c>
    </row>
    <row r="7" spans="1:7" x14ac:dyDescent="0.25">
      <c r="A7" t="s">
        <v>11</v>
      </c>
      <c r="C7">
        <f>input!B5*vendite!C2</f>
        <v>600000</v>
      </c>
      <c r="D7">
        <f>input!B6*vendite!C2</f>
        <v>0</v>
      </c>
    </row>
    <row r="8" spans="1:7" x14ac:dyDescent="0.25">
      <c r="A8" t="s">
        <v>12</v>
      </c>
      <c r="D8">
        <f>input!B5*vendite!D2</f>
        <v>800000</v>
      </c>
      <c r="E8">
        <f>input!B6*vendite!D2</f>
        <v>0</v>
      </c>
    </row>
    <row r="9" spans="1:7" x14ac:dyDescent="0.25">
      <c r="A9" t="s">
        <v>13</v>
      </c>
      <c r="E9">
        <f>input!B5*vendite!E2</f>
        <v>400000</v>
      </c>
    </row>
    <row r="10" spans="1:7" x14ac:dyDescent="0.25">
      <c r="B10" s="1">
        <f>SUM(B5:B9)</f>
        <v>290000</v>
      </c>
      <c r="C10" s="1">
        <f>SUM(C5:C9)</f>
        <v>600000</v>
      </c>
      <c r="D10" s="1">
        <f>SUM(D5:D9)</f>
        <v>800000</v>
      </c>
      <c r="E10" s="1">
        <f>SUM(E5:E9)</f>
        <v>400000</v>
      </c>
      <c r="F10" s="1">
        <f>SUM(B10:E10)</f>
        <v>2090000</v>
      </c>
    </row>
    <row r="12" spans="1:7" x14ac:dyDescent="0.25">
      <c r="E12" s="2">
        <f>input!B6*vendite!E2</f>
        <v>0</v>
      </c>
      <c r="F12" s="2" t="s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="172" zoomScaleNormal="172" workbookViewId="0">
      <selection activeCell="B3" sqref="B3"/>
    </sheetView>
  </sheetViews>
  <sheetFormatPr defaultRowHeight="15" x14ac:dyDescent="0.25"/>
  <cols>
    <col min="1" max="1" width="15.5703125" bestFit="1" customWidth="1"/>
  </cols>
  <sheetData>
    <row r="1" spans="1:7" x14ac:dyDescent="0.25">
      <c r="B1">
        <v>1</v>
      </c>
      <c r="C1">
        <v>2</v>
      </c>
      <c r="D1">
        <v>3</v>
      </c>
      <c r="E1">
        <v>4</v>
      </c>
      <c r="F1" t="s">
        <v>1</v>
      </c>
    </row>
    <row r="2" spans="1:7" x14ac:dyDescent="0.25">
      <c r="A2" t="s">
        <v>20</v>
      </c>
      <c r="B2">
        <f>input!B3</f>
        <v>10000</v>
      </c>
      <c r="C2">
        <f>input!C3</f>
        <v>30000</v>
      </c>
      <c r="D2">
        <f>input!D3</f>
        <v>40000</v>
      </c>
      <c r="E2">
        <f>input!E3</f>
        <v>20000</v>
      </c>
      <c r="F2">
        <f>SUM(B2:E2)</f>
        <v>100000</v>
      </c>
    </row>
    <row r="3" spans="1:7" x14ac:dyDescent="0.25">
      <c r="A3" t="s">
        <v>21</v>
      </c>
      <c r="B3">
        <f>input!$B$10*'budget di produzione'!C2</f>
        <v>0</v>
      </c>
      <c r="C3">
        <f>input!$B$10*'budget di produzione'!D2</f>
        <v>0</v>
      </c>
      <c r="D3">
        <f>input!$B$10*'budget di produzione'!E2</f>
        <v>0</v>
      </c>
      <c r="E3" s="3">
        <f>input!B12</f>
        <v>0</v>
      </c>
      <c r="G3" t="s">
        <v>22</v>
      </c>
    </row>
    <row r="4" spans="1:7" x14ac:dyDescent="0.25">
      <c r="A4" t="s">
        <v>23</v>
      </c>
      <c r="B4">
        <f>B2+B3</f>
        <v>10000</v>
      </c>
      <c r="C4">
        <f t="shared" ref="C4:E4" si="0">C2+C3</f>
        <v>30000</v>
      </c>
      <c r="D4">
        <f t="shared" si="0"/>
        <v>40000</v>
      </c>
      <c r="E4">
        <f t="shared" si="0"/>
        <v>20000</v>
      </c>
      <c r="F4">
        <f>F2+E3</f>
        <v>100000</v>
      </c>
    </row>
    <row r="5" spans="1:7" x14ac:dyDescent="0.25">
      <c r="A5" t="s">
        <v>24</v>
      </c>
      <c r="B5">
        <f>input!B11</f>
        <v>2000</v>
      </c>
      <c r="C5">
        <f>B3</f>
        <v>0</v>
      </c>
      <c r="D5">
        <f>C3</f>
        <v>0</v>
      </c>
      <c r="E5">
        <f>D3</f>
        <v>0</v>
      </c>
      <c r="F5">
        <f>B5</f>
        <v>2000</v>
      </c>
    </row>
    <row r="6" spans="1:7" x14ac:dyDescent="0.25">
      <c r="A6" t="s">
        <v>25</v>
      </c>
      <c r="B6" s="2">
        <f>B4-B5</f>
        <v>8000</v>
      </c>
      <c r="C6" s="2">
        <f t="shared" ref="C6:E6" si="1">C4-C5</f>
        <v>30000</v>
      </c>
      <c r="D6" s="2">
        <f t="shared" si="1"/>
        <v>40000</v>
      </c>
      <c r="E6" s="2">
        <f t="shared" si="1"/>
        <v>20000</v>
      </c>
      <c r="F6" s="2">
        <f>SUM(B6:E6)</f>
        <v>98000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B5" zoomScale="190" zoomScaleNormal="190" workbookViewId="0">
      <selection activeCell="F16" sqref="F16"/>
    </sheetView>
  </sheetViews>
  <sheetFormatPr defaultRowHeight="15" x14ac:dyDescent="0.25"/>
  <cols>
    <col min="1" max="1" width="16.5703125" bestFit="1" customWidth="1"/>
  </cols>
  <sheetData>
    <row r="1" spans="1:7" x14ac:dyDescent="0.25">
      <c r="B1">
        <v>1</v>
      </c>
      <c r="C1">
        <v>2</v>
      </c>
      <c r="D1">
        <v>3</v>
      </c>
      <c r="E1">
        <v>4</v>
      </c>
      <c r="F1" t="s">
        <v>1</v>
      </c>
    </row>
    <row r="2" spans="1:7" x14ac:dyDescent="0.25">
      <c r="A2" t="s">
        <v>37</v>
      </c>
      <c r="B2">
        <f>'budget di produzione'!B6</f>
        <v>8000</v>
      </c>
      <c r="C2">
        <f>'budget di produzione'!C6</f>
        <v>30000</v>
      </c>
      <c r="D2">
        <f>'budget di produzione'!D6</f>
        <v>40000</v>
      </c>
      <c r="E2">
        <f>'budget di produzione'!E6</f>
        <v>20000</v>
      </c>
      <c r="F2">
        <f>SUM(B2:E2)</f>
        <v>98000</v>
      </c>
    </row>
    <row r="3" spans="1:7" x14ac:dyDescent="0.25">
      <c r="A3" t="s">
        <v>38</v>
      </c>
      <c r="B3">
        <f>input!$B$15*'DM budget'!B2</f>
        <v>120000</v>
      </c>
      <c r="C3">
        <f>input!$B$15*'DM budget'!C2</f>
        <v>450000</v>
      </c>
      <c r="D3">
        <f>input!$B$15*'DM budget'!D2</f>
        <v>600000</v>
      </c>
      <c r="E3">
        <f>input!$B$15*'DM budget'!E2</f>
        <v>300000</v>
      </c>
      <c r="F3" s="5">
        <f>SUM(B3:E3)</f>
        <v>1470000</v>
      </c>
      <c r="G3" t="s">
        <v>39</v>
      </c>
    </row>
    <row r="4" spans="1:7" x14ac:dyDescent="0.25">
      <c r="A4" t="s">
        <v>21</v>
      </c>
      <c r="B4">
        <f>input!$B$17*'DM budget'!C3</f>
        <v>45000</v>
      </c>
      <c r="C4">
        <f>input!$B$17*'DM budget'!D3</f>
        <v>60000</v>
      </c>
      <c r="D4">
        <f>input!$B$17*'DM budget'!E3</f>
        <v>30000</v>
      </c>
      <c r="E4">
        <f>input!B22</f>
        <v>22500</v>
      </c>
    </row>
    <row r="5" spans="1:7" x14ac:dyDescent="0.25">
      <c r="A5" t="s">
        <v>40</v>
      </c>
      <c r="B5">
        <f>B3+B4</f>
        <v>165000</v>
      </c>
      <c r="C5">
        <f t="shared" ref="C5:E5" si="0">C3+C4</f>
        <v>510000</v>
      </c>
      <c r="D5">
        <f t="shared" si="0"/>
        <v>630000</v>
      </c>
      <c r="E5">
        <f t="shared" si="0"/>
        <v>322500</v>
      </c>
      <c r="F5" s="3">
        <f>F3+E4</f>
        <v>1492500</v>
      </c>
    </row>
    <row r="6" spans="1:7" x14ac:dyDescent="0.25">
      <c r="A6" t="s">
        <v>41</v>
      </c>
      <c r="B6">
        <f>input!B18</f>
        <v>21000</v>
      </c>
      <c r="C6">
        <f>B4</f>
        <v>45000</v>
      </c>
      <c r="D6">
        <f>C4</f>
        <v>60000</v>
      </c>
      <c r="E6">
        <f>D4</f>
        <v>30000</v>
      </c>
      <c r="F6">
        <f>B6</f>
        <v>21000</v>
      </c>
    </row>
    <row r="7" spans="1:7" x14ac:dyDescent="0.25">
      <c r="A7" t="s">
        <v>42</v>
      </c>
      <c r="B7">
        <f>B5-B6</f>
        <v>144000</v>
      </c>
      <c r="C7">
        <f t="shared" ref="C7:F7" si="1">C5-C6</f>
        <v>465000</v>
      </c>
      <c r="D7">
        <f t="shared" si="1"/>
        <v>570000</v>
      </c>
      <c r="E7">
        <f t="shared" si="1"/>
        <v>292500</v>
      </c>
      <c r="F7">
        <f t="shared" si="1"/>
        <v>1471500</v>
      </c>
    </row>
    <row r="8" spans="1:7" x14ac:dyDescent="0.25">
      <c r="A8" t="s">
        <v>43</v>
      </c>
      <c r="B8" s="3">
        <f>input!$B$16*'DM budget'!B7</f>
        <v>28800</v>
      </c>
      <c r="C8" s="3">
        <f>input!$B$16*'DM budget'!C7</f>
        <v>93000</v>
      </c>
      <c r="D8" s="3">
        <f>input!$B$16*'DM budget'!D7</f>
        <v>114000</v>
      </c>
      <c r="E8" s="3">
        <f>input!$B$16*'DM budget'!E7</f>
        <v>58500</v>
      </c>
      <c r="F8" s="3">
        <f>SUM(B8:E8)</f>
        <v>294300</v>
      </c>
      <c r="G8">
        <f>F3*input!B16</f>
        <v>294000</v>
      </c>
    </row>
    <row r="9" spans="1:7" x14ac:dyDescent="0.25">
      <c r="A9" t="s">
        <v>39</v>
      </c>
      <c r="B9" s="5">
        <f>input!$B$16*'DM budget'!B3</f>
        <v>24000</v>
      </c>
      <c r="C9" s="5">
        <f>input!$B$16*'DM budget'!C3</f>
        <v>90000</v>
      </c>
      <c r="D9" s="5">
        <f>input!$B$16*'DM budget'!D3</f>
        <v>120000</v>
      </c>
      <c r="E9" s="5">
        <f>input!$B$16*'DM budget'!E3</f>
        <v>60000</v>
      </c>
      <c r="F9">
        <f>input!$B$16*'DM budget'!F3</f>
        <v>294000</v>
      </c>
    </row>
    <row r="11" spans="1:7" x14ac:dyDescent="0.25">
      <c r="A11" t="s">
        <v>44</v>
      </c>
    </row>
    <row r="12" spans="1:7" x14ac:dyDescent="0.25">
      <c r="A12" t="s">
        <v>33</v>
      </c>
      <c r="B12">
        <f>input!B21</f>
        <v>25800</v>
      </c>
    </row>
    <row r="13" spans="1:7" x14ac:dyDescent="0.25">
      <c r="A13" t="s">
        <v>45</v>
      </c>
      <c r="B13">
        <f>input!B19*'DM budget'!B8</f>
        <v>0</v>
      </c>
      <c r="C13">
        <f>input!B20*'DM budget'!B8</f>
        <v>28800</v>
      </c>
    </row>
    <row r="14" spans="1:7" x14ac:dyDescent="0.25">
      <c r="A14" t="s">
        <v>46</v>
      </c>
      <c r="C14">
        <f>input!B19*'DM budget'!C8</f>
        <v>0</v>
      </c>
      <c r="D14">
        <f>input!B20*'DM budget'!C8</f>
        <v>93000</v>
      </c>
    </row>
    <row r="15" spans="1:7" x14ac:dyDescent="0.25">
      <c r="A15" t="s">
        <v>47</v>
      </c>
      <c r="D15">
        <f>input!B19*'DM budget'!D8</f>
        <v>0</v>
      </c>
      <c r="E15">
        <f>input!B20*'DM budget'!D8</f>
        <v>114000</v>
      </c>
    </row>
    <row r="16" spans="1:7" x14ac:dyDescent="0.25">
      <c r="A16" t="s">
        <v>48</v>
      </c>
      <c r="E16">
        <f>input!B19*'DM budget'!E8</f>
        <v>0</v>
      </c>
      <c r="F16">
        <f>input!B20*'DM budget'!E8</f>
        <v>58500</v>
      </c>
      <c r="G16" t="s">
        <v>49</v>
      </c>
    </row>
    <row r="17" spans="2:5" x14ac:dyDescent="0.25">
      <c r="B17" s="6">
        <f>SUM(B12:B16)</f>
        <v>25800</v>
      </c>
      <c r="C17" s="6">
        <f t="shared" ref="C17:E17" si="2">SUM(C12:C16)</f>
        <v>28800</v>
      </c>
      <c r="D17" s="6">
        <f t="shared" si="2"/>
        <v>93000</v>
      </c>
      <c r="E17" s="6">
        <f t="shared" si="2"/>
        <v>114000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9"/>
  <sheetViews>
    <sheetView topLeftCell="A6" zoomScale="142" zoomScaleNormal="142" workbookViewId="0">
      <selection activeCell="F9" sqref="F9"/>
    </sheetView>
  </sheetViews>
  <sheetFormatPr defaultRowHeight="15" x14ac:dyDescent="0.25"/>
  <cols>
    <col min="1" max="1" width="19.28515625" bestFit="1" customWidth="1"/>
  </cols>
  <sheetData>
    <row r="6" spans="1:7" x14ac:dyDescent="0.25">
      <c r="B6">
        <v>1</v>
      </c>
      <c r="C6">
        <v>2</v>
      </c>
      <c r="D6">
        <v>3</v>
      </c>
      <c r="E6">
        <v>4</v>
      </c>
    </row>
    <row r="7" spans="1:7" x14ac:dyDescent="0.25">
      <c r="A7" t="s">
        <v>25</v>
      </c>
      <c r="B7">
        <f>'budget di produzione'!B6</f>
        <v>8000</v>
      </c>
      <c r="C7">
        <f>'budget di produzione'!C6</f>
        <v>30000</v>
      </c>
      <c r="D7">
        <f>'budget di produzione'!D6</f>
        <v>40000</v>
      </c>
      <c r="E7">
        <f>'budget di produzione'!E6</f>
        <v>20000</v>
      </c>
    </row>
    <row r="8" spans="1:7" x14ac:dyDescent="0.25">
      <c r="A8" t="s">
        <v>53</v>
      </c>
      <c r="B8">
        <f>input!$B$25*'DL budget'!B7</f>
        <v>3200</v>
      </c>
      <c r="C8">
        <f>input!$B$25*'DL budget'!C7</f>
        <v>12000</v>
      </c>
      <c r="D8">
        <f>input!$B$25*'DL budget'!D7</f>
        <v>16000</v>
      </c>
      <c r="E8">
        <f>input!$B$25*'DL budget'!E7</f>
        <v>8000</v>
      </c>
      <c r="F8">
        <f>SUM(B8:E8)</f>
        <v>39200</v>
      </c>
    </row>
    <row r="9" spans="1:7" x14ac:dyDescent="0.25">
      <c r="A9" t="s">
        <v>54</v>
      </c>
      <c r="B9" s="6">
        <f>input!$B$26*'DL budget'!B8</f>
        <v>48000</v>
      </c>
      <c r="C9" s="6">
        <f>input!$B$26*'DL budget'!C8</f>
        <v>180000</v>
      </c>
      <c r="D9" s="6">
        <f>input!$B$26*'DL budget'!D8</f>
        <v>240000</v>
      </c>
      <c r="E9" s="6">
        <f>input!$B$26*'DL budget'!E8</f>
        <v>120000</v>
      </c>
      <c r="F9">
        <f>SUM(B9:E9)</f>
        <v>588000</v>
      </c>
      <c r="G9" t="s">
        <v>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="154" zoomScaleNormal="154" workbookViewId="0">
      <selection activeCell="D8" sqref="D8"/>
    </sheetView>
  </sheetViews>
  <sheetFormatPr defaultRowHeight="15" x14ac:dyDescent="0.25"/>
  <cols>
    <col min="1" max="1" width="20.7109375" bestFit="1" customWidth="1"/>
  </cols>
  <sheetData>
    <row r="1" spans="1:7" x14ac:dyDescent="0.25">
      <c r="B1">
        <v>1</v>
      </c>
      <c r="C1">
        <v>2</v>
      </c>
      <c r="D1">
        <v>3</v>
      </c>
      <c r="E1">
        <v>4</v>
      </c>
      <c r="F1" t="s">
        <v>1</v>
      </c>
    </row>
    <row r="2" spans="1:7" x14ac:dyDescent="0.25">
      <c r="A2" t="s">
        <v>61</v>
      </c>
      <c r="B2">
        <f>'DL budget'!B8</f>
        <v>3200</v>
      </c>
      <c r="C2">
        <f>'DL budget'!C8</f>
        <v>12000</v>
      </c>
      <c r="D2">
        <f>'DL budget'!D8</f>
        <v>16000</v>
      </c>
      <c r="E2">
        <f>'DL budget'!E8</f>
        <v>8000</v>
      </c>
      <c r="F2">
        <f>SUM(B2:E2)</f>
        <v>39200</v>
      </c>
    </row>
    <row r="3" spans="1:7" x14ac:dyDescent="0.25">
      <c r="A3" t="s">
        <v>57</v>
      </c>
      <c r="B3">
        <f>input!$B$30*OH!B2</f>
        <v>12800</v>
      </c>
      <c r="C3">
        <f>input!$B$30*OH!C2</f>
        <v>48000</v>
      </c>
      <c r="D3">
        <f>input!$B$30*OH!D2</f>
        <v>64000</v>
      </c>
      <c r="E3">
        <f>input!$B$30*OH!E2</f>
        <v>32000</v>
      </c>
      <c r="F3">
        <f>SUM(B3:E3)</f>
        <v>156800</v>
      </c>
      <c r="G3">
        <f>F3/F2</f>
        <v>4</v>
      </c>
    </row>
    <row r="4" spans="1:7" x14ac:dyDescent="0.25">
      <c r="A4" t="s">
        <v>56</v>
      </c>
      <c r="B4">
        <f>input!$B$29</f>
        <v>60600</v>
      </c>
      <c r="C4">
        <f>input!$B$29</f>
        <v>60600</v>
      </c>
      <c r="D4">
        <f>input!$B$29</f>
        <v>60600</v>
      </c>
      <c r="E4">
        <f>input!$B$29</f>
        <v>60600</v>
      </c>
      <c r="F4">
        <f>SUM(B4:E4)</f>
        <v>242400</v>
      </c>
    </row>
    <row r="5" spans="1:7" x14ac:dyDescent="0.25">
      <c r="A5" t="s">
        <v>62</v>
      </c>
      <c r="B5">
        <f>B3+B4</f>
        <v>73400</v>
      </c>
      <c r="C5">
        <f t="shared" ref="C5:E5" si="0">C3+C4</f>
        <v>108600</v>
      </c>
      <c r="D5">
        <f t="shared" si="0"/>
        <v>124600</v>
      </c>
      <c r="E5">
        <f t="shared" si="0"/>
        <v>92600</v>
      </c>
      <c r="F5" s="5">
        <f>F3+F4</f>
        <v>399200</v>
      </c>
      <c r="G5" t="s">
        <v>15</v>
      </c>
    </row>
    <row r="6" spans="1:7" x14ac:dyDescent="0.25">
      <c r="A6" t="s">
        <v>59</v>
      </c>
      <c r="B6">
        <f>input!$B$31</f>
        <v>15000</v>
      </c>
      <c r="C6">
        <f>input!$B$31</f>
        <v>15000</v>
      </c>
      <c r="D6">
        <f>input!$B$31</f>
        <v>15000</v>
      </c>
      <c r="E6">
        <f>input!$B$31</f>
        <v>15000</v>
      </c>
      <c r="F6">
        <f>SUM(B6:E6)</f>
        <v>60000</v>
      </c>
    </row>
    <row r="7" spans="1:7" x14ac:dyDescent="0.25">
      <c r="A7" t="s">
        <v>64</v>
      </c>
      <c r="B7" s="6">
        <f>B5-B6</f>
        <v>58400</v>
      </c>
      <c r="C7" s="6">
        <f t="shared" ref="C7:E7" si="1">C5-C6</f>
        <v>93600</v>
      </c>
      <c r="D7" s="6">
        <f t="shared" si="1"/>
        <v>109600</v>
      </c>
      <c r="E7" s="6">
        <f t="shared" si="1"/>
        <v>77600</v>
      </c>
      <c r="F7">
        <f>F5-F6</f>
        <v>339200</v>
      </c>
    </row>
    <row r="9" spans="1:7" x14ac:dyDescent="0.25">
      <c r="A9" t="s">
        <v>63</v>
      </c>
      <c r="F9">
        <f>F5/F2</f>
        <v>10.183673469387756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="154" zoomScaleNormal="154" workbookViewId="0">
      <selection activeCell="F8" sqref="F8"/>
    </sheetView>
  </sheetViews>
  <sheetFormatPr defaultRowHeight="15" x14ac:dyDescent="0.25"/>
  <cols>
    <col min="1" max="1" width="16.5703125" bestFit="1" customWidth="1"/>
  </cols>
  <sheetData>
    <row r="1" spans="1:7" x14ac:dyDescent="0.25">
      <c r="B1">
        <v>1</v>
      </c>
      <c r="C1">
        <v>2</v>
      </c>
      <c r="D1">
        <v>3</v>
      </c>
      <c r="E1">
        <v>4</v>
      </c>
      <c r="F1" t="s">
        <v>1</v>
      </c>
    </row>
    <row r="2" spans="1:7" x14ac:dyDescent="0.25">
      <c r="A2" t="s">
        <v>7</v>
      </c>
      <c r="B2">
        <f>input!B3</f>
        <v>10000</v>
      </c>
      <c r="C2">
        <f>input!C3</f>
        <v>30000</v>
      </c>
      <c r="D2">
        <f>input!D3</f>
        <v>40000</v>
      </c>
      <c r="E2">
        <f>input!E3</f>
        <v>20000</v>
      </c>
    </row>
    <row r="3" spans="1:7" x14ac:dyDescent="0.25">
      <c r="A3" t="s">
        <v>79</v>
      </c>
      <c r="B3">
        <f>input!$B$34*'costi di vendita e amm'!B2</f>
        <v>18000</v>
      </c>
      <c r="C3">
        <f>input!$B$34*'costi di vendita e amm'!C2</f>
        <v>54000</v>
      </c>
      <c r="D3">
        <f>input!$B$34*'costi di vendita e amm'!D2</f>
        <v>72000</v>
      </c>
      <c r="E3">
        <f>input!$B$34*'costi di vendita e amm'!E2</f>
        <v>36000</v>
      </c>
      <c r="F3">
        <f t="shared" ref="F3:F9" si="0">SUM(B3:E3)</f>
        <v>180000</v>
      </c>
    </row>
    <row r="4" spans="1:7" x14ac:dyDescent="0.25">
      <c r="A4" t="s">
        <v>75</v>
      </c>
      <c r="B4">
        <f>input!$B$35</f>
        <v>20000</v>
      </c>
      <c r="C4">
        <f>input!$B$35</f>
        <v>20000</v>
      </c>
      <c r="D4">
        <f>input!$B$35</f>
        <v>20000</v>
      </c>
      <c r="E4">
        <f>input!$B$35</f>
        <v>20000</v>
      </c>
      <c r="F4">
        <f t="shared" si="0"/>
        <v>80000</v>
      </c>
    </row>
    <row r="5" spans="1:7" x14ac:dyDescent="0.25">
      <c r="A5" t="s">
        <v>76</v>
      </c>
      <c r="B5">
        <f>input!$B$36</f>
        <v>55000</v>
      </c>
      <c r="C5">
        <f>input!$B$36</f>
        <v>55000</v>
      </c>
      <c r="D5">
        <f>input!$B$36</f>
        <v>55000</v>
      </c>
      <c r="E5">
        <f>input!$B$36</f>
        <v>55000</v>
      </c>
      <c r="F5">
        <f t="shared" si="0"/>
        <v>220000</v>
      </c>
    </row>
    <row r="6" spans="1:7" x14ac:dyDescent="0.25">
      <c r="A6" t="s">
        <v>77</v>
      </c>
      <c r="B6">
        <f>input!$B$37</f>
        <v>10000</v>
      </c>
      <c r="C6">
        <f>input!$B$37</f>
        <v>10000</v>
      </c>
      <c r="D6">
        <f>input!$B$37</f>
        <v>10000</v>
      </c>
      <c r="E6">
        <f>input!$B$37</f>
        <v>10000</v>
      </c>
      <c r="F6">
        <f t="shared" si="0"/>
        <v>40000</v>
      </c>
    </row>
    <row r="7" spans="1:7" x14ac:dyDescent="0.25">
      <c r="A7" t="s">
        <v>78</v>
      </c>
      <c r="B7">
        <f>input!$B$38</f>
        <v>4000</v>
      </c>
      <c r="C7">
        <f>input!$B$38</f>
        <v>4000</v>
      </c>
      <c r="D7">
        <f>input!$B$38</f>
        <v>4000</v>
      </c>
      <c r="E7">
        <f>input!$B$38</f>
        <v>4000</v>
      </c>
      <c r="F7">
        <f t="shared" si="0"/>
        <v>16000</v>
      </c>
    </row>
    <row r="8" spans="1:7" x14ac:dyDescent="0.25">
      <c r="A8" t="s">
        <v>81</v>
      </c>
      <c r="B8" s="6">
        <f>SUM(B3:B7)</f>
        <v>107000</v>
      </c>
      <c r="C8" s="6">
        <f t="shared" ref="C8:E8" si="1">SUM(C3:C7)</f>
        <v>143000</v>
      </c>
      <c r="D8" s="6">
        <f t="shared" si="1"/>
        <v>161000</v>
      </c>
      <c r="E8" s="6">
        <f t="shared" si="1"/>
        <v>125000</v>
      </c>
      <c r="F8">
        <f t="shared" si="0"/>
        <v>536000</v>
      </c>
      <c r="G8" t="s">
        <v>82</v>
      </c>
    </row>
    <row r="9" spans="1:7" x14ac:dyDescent="0.25">
      <c r="A9" t="s">
        <v>59</v>
      </c>
      <c r="B9">
        <f>input!$B$39</f>
        <v>10000</v>
      </c>
      <c r="C9">
        <f>input!$B$39</f>
        <v>10000</v>
      </c>
      <c r="D9">
        <f>input!$B$39</f>
        <v>10000</v>
      </c>
      <c r="E9">
        <f>input!$B$39</f>
        <v>10000</v>
      </c>
      <c r="F9">
        <f t="shared" si="0"/>
        <v>40000</v>
      </c>
    </row>
    <row r="10" spans="1:7" x14ac:dyDescent="0.25">
      <c r="A10" t="s">
        <v>80</v>
      </c>
      <c r="F10" s="5">
        <f>F8+F9</f>
        <v>576000</v>
      </c>
      <c r="G10" t="s">
        <v>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178" zoomScaleNormal="178" workbookViewId="0">
      <selection activeCell="D5" sqref="D5"/>
    </sheetView>
  </sheetViews>
  <sheetFormatPr defaultRowHeight="15" x14ac:dyDescent="0.25"/>
  <sheetData>
    <row r="1" spans="1:5" x14ac:dyDescent="0.25">
      <c r="A1" t="s">
        <v>65</v>
      </c>
      <c r="B1" t="s">
        <v>67</v>
      </c>
      <c r="C1" t="s">
        <v>68</v>
      </c>
      <c r="D1" t="s">
        <v>69</v>
      </c>
    </row>
    <row r="2" spans="1:5" x14ac:dyDescent="0.25">
      <c r="A2" t="s">
        <v>66</v>
      </c>
      <c r="B2">
        <f>input!B15</f>
        <v>15</v>
      </c>
      <c r="C2">
        <f>input!B16</f>
        <v>0.2</v>
      </c>
      <c r="D2">
        <f>B2*C2</f>
        <v>3</v>
      </c>
      <c r="E2" t="s">
        <v>34</v>
      </c>
    </row>
    <row r="3" spans="1:5" x14ac:dyDescent="0.25">
      <c r="A3" t="s">
        <v>70</v>
      </c>
      <c r="B3">
        <f>input!B25</f>
        <v>0.4</v>
      </c>
      <c r="C3">
        <f>input!B26</f>
        <v>15</v>
      </c>
      <c r="D3">
        <f>B3*C3</f>
        <v>6</v>
      </c>
    </row>
    <row r="4" spans="1:5" x14ac:dyDescent="0.25">
      <c r="A4" t="s">
        <v>71</v>
      </c>
      <c r="B4">
        <f>input!B25</f>
        <v>0.4</v>
      </c>
      <c r="C4">
        <f>OH!F9</f>
        <v>10.183673469387756</v>
      </c>
      <c r="D4">
        <f>B4*C4</f>
        <v>4.0734693877551029</v>
      </c>
    </row>
    <row r="5" spans="1:5" x14ac:dyDescent="0.25">
      <c r="D5">
        <f>SUM(D2:D4)</f>
        <v>13.073469387755104</v>
      </c>
    </row>
    <row r="6" spans="1:5" x14ac:dyDescent="0.25">
      <c r="A6" t="s">
        <v>72</v>
      </c>
      <c r="D6" s="5">
        <f>D5*input!F3</f>
        <v>1307346.9387755103</v>
      </c>
      <c r="E6" t="s">
        <v>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11" zoomScale="190" zoomScaleNormal="190" workbookViewId="0">
      <selection activeCell="E18" sqref="E18"/>
    </sheetView>
  </sheetViews>
  <sheetFormatPr defaultRowHeight="15" x14ac:dyDescent="0.25"/>
  <cols>
    <col min="1" max="1" width="21.7109375" bestFit="1" customWidth="1"/>
  </cols>
  <sheetData>
    <row r="1" spans="1:6" x14ac:dyDescent="0.25">
      <c r="B1">
        <v>1</v>
      </c>
      <c r="C1">
        <v>2</v>
      </c>
      <c r="D1">
        <v>3</v>
      </c>
      <c r="E1">
        <v>4</v>
      </c>
      <c r="F1" t="s">
        <v>81</v>
      </c>
    </row>
    <row r="2" spans="1:6" x14ac:dyDescent="0.25">
      <c r="A2" t="s">
        <v>90</v>
      </c>
      <c r="B2">
        <f>input!B42</f>
        <v>42500</v>
      </c>
      <c r="C2">
        <f>B21</f>
        <v>35300</v>
      </c>
      <c r="D2">
        <f>C21</f>
        <v>141900</v>
      </c>
      <c r="E2">
        <f>D21</f>
        <v>310300</v>
      </c>
      <c r="F2">
        <f>B2</f>
        <v>42500</v>
      </c>
    </row>
    <row r="3" spans="1:6" x14ac:dyDescent="0.25">
      <c r="A3" t="s">
        <v>92</v>
      </c>
      <c r="B3">
        <f>input!$B$43</f>
        <v>30000</v>
      </c>
      <c r="C3">
        <f>input!$B$43</f>
        <v>30000</v>
      </c>
      <c r="D3">
        <f>input!$B$43</f>
        <v>30000</v>
      </c>
      <c r="E3">
        <f>input!$B$43</f>
        <v>30000</v>
      </c>
      <c r="F3">
        <f>input!$B$43</f>
        <v>30000</v>
      </c>
    </row>
    <row r="4" spans="1:6" x14ac:dyDescent="0.25">
      <c r="A4" s="1" t="s">
        <v>93</v>
      </c>
      <c r="B4">
        <f>B2-B3</f>
        <v>12500</v>
      </c>
      <c r="C4">
        <f>C2-C3</f>
        <v>5300</v>
      </c>
      <c r="D4">
        <f>D2-D3</f>
        <v>111900</v>
      </c>
      <c r="E4">
        <f>E2-E3</f>
        <v>280300</v>
      </c>
      <c r="F4">
        <f>F2-F3</f>
        <v>12500</v>
      </c>
    </row>
    <row r="5" spans="1:6" x14ac:dyDescent="0.25">
      <c r="A5" t="s">
        <v>94</v>
      </c>
      <c r="B5">
        <f>vendite!B10</f>
        <v>290000</v>
      </c>
      <c r="C5">
        <f>vendite!C10</f>
        <v>600000</v>
      </c>
      <c r="D5">
        <f>vendite!D10</f>
        <v>800000</v>
      </c>
      <c r="E5">
        <f>vendite!E10</f>
        <v>400000</v>
      </c>
      <c r="F5">
        <f>SUM(B5:E5)</f>
        <v>2090000</v>
      </c>
    </row>
    <row r="6" spans="1:6" x14ac:dyDescent="0.25">
      <c r="A6" t="s">
        <v>95</v>
      </c>
    </row>
    <row r="7" spans="1:6" x14ac:dyDescent="0.25">
      <c r="A7" t="s">
        <v>96</v>
      </c>
      <c r="B7">
        <f>'DM budget'!B17</f>
        <v>25800</v>
      </c>
      <c r="C7">
        <f>'DM budget'!C17</f>
        <v>28800</v>
      </c>
      <c r="D7">
        <f>'DM budget'!D17</f>
        <v>93000</v>
      </c>
      <c r="E7">
        <f>'DM budget'!E17</f>
        <v>114000</v>
      </c>
      <c r="F7">
        <f>SUM(B7:E7)</f>
        <v>261600</v>
      </c>
    </row>
    <row r="8" spans="1:6" x14ac:dyDescent="0.25">
      <c r="A8" t="s">
        <v>97</v>
      </c>
      <c r="B8">
        <f>'DL budget'!B9</f>
        <v>48000</v>
      </c>
      <c r="C8">
        <f>'DL budget'!C9</f>
        <v>180000</v>
      </c>
      <c r="D8">
        <f>'DL budget'!D9</f>
        <v>240000</v>
      </c>
      <c r="E8">
        <f>'DL budget'!E9</f>
        <v>120000</v>
      </c>
      <c r="F8">
        <f>SUM(B8:E8)</f>
        <v>588000</v>
      </c>
    </row>
    <row r="9" spans="1:6" x14ac:dyDescent="0.25">
      <c r="A9" t="s">
        <v>98</v>
      </c>
      <c r="B9">
        <f>OH!B7</f>
        <v>58400</v>
      </c>
      <c r="C9">
        <f>OH!C7</f>
        <v>93600</v>
      </c>
      <c r="D9">
        <f>OH!D7</f>
        <v>109600</v>
      </c>
      <c r="E9">
        <f>OH!E7</f>
        <v>77600</v>
      </c>
      <c r="F9">
        <f>SUM(B9:E9)</f>
        <v>339200</v>
      </c>
    </row>
    <row r="10" spans="1:6" x14ac:dyDescent="0.25">
      <c r="A10" t="s">
        <v>99</v>
      </c>
      <c r="B10">
        <f>'costi di vendita e amm'!B8</f>
        <v>107000</v>
      </c>
      <c r="C10">
        <f>'costi di vendita e amm'!C8</f>
        <v>143000</v>
      </c>
      <c r="D10">
        <f>'costi di vendita e amm'!D8</f>
        <v>161000</v>
      </c>
      <c r="E10">
        <f>'costi di vendita e amm'!E8</f>
        <v>125000</v>
      </c>
      <c r="F10">
        <f>SUM(B10:E10)</f>
        <v>536000</v>
      </c>
    </row>
    <row r="11" spans="1:6" x14ac:dyDescent="0.25">
      <c r="A11" t="s">
        <v>106</v>
      </c>
      <c r="B11">
        <f>input!B44</f>
        <v>50000</v>
      </c>
      <c r="C11">
        <f>input!C44</f>
        <v>40000</v>
      </c>
      <c r="D11">
        <f>input!D44</f>
        <v>20000</v>
      </c>
      <c r="E11">
        <f>input!E44</f>
        <v>20000</v>
      </c>
      <c r="F11">
        <f>SUM(B11:E11)</f>
        <v>130000</v>
      </c>
    </row>
    <row r="12" spans="1:6" x14ac:dyDescent="0.25">
      <c r="A12" t="s">
        <v>101</v>
      </c>
      <c r="B12">
        <f>input!$B$45</f>
        <v>8000</v>
      </c>
      <c r="C12">
        <f>input!$B$45</f>
        <v>8000</v>
      </c>
      <c r="D12">
        <f>input!$B$45</f>
        <v>8000</v>
      </c>
      <c r="E12">
        <f>input!$B$45</f>
        <v>8000</v>
      </c>
      <c r="F12">
        <f>SUM(B12:E12)</f>
        <v>32000</v>
      </c>
    </row>
    <row r="13" spans="1:6" x14ac:dyDescent="0.25">
      <c r="A13" t="s">
        <v>107</v>
      </c>
      <c r="B13">
        <f>SUM(B7:B12)</f>
        <v>297200</v>
      </c>
      <c r="C13">
        <f t="shared" ref="C13:E13" si="0">SUM(C7:C12)</f>
        <v>493400</v>
      </c>
      <c r="D13">
        <f t="shared" si="0"/>
        <v>631600</v>
      </c>
      <c r="E13">
        <f t="shared" si="0"/>
        <v>464600</v>
      </c>
      <c r="F13">
        <f>SUM(B13:E13)</f>
        <v>1886800</v>
      </c>
    </row>
    <row r="14" spans="1:6" x14ac:dyDescent="0.25">
      <c r="A14" s="1" t="s">
        <v>108</v>
      </c>
      <c r="B14">
        <f>B5-B13</f>
        <v>-7200</v>
      </c>
      <c r="C14">
        <f t="shared" ref="C14:E14" si="1">C5-C13</f>
        <v>106600</v>
      </c>
      <c r="D14">
        <f t="shared" si="1"/>
        <v>168400</v>
      </c>
      <c r="E14">
        <f t="shared" si="1"/>
        <v>-64600</v>
      </c>
      <c r="F14">
        <f>SUM(B14:E14)</f>
        <v>203200</v>
      </c>
    </row>
    <row r="15" spans="1:6" x14ac:dyDescent="0.25">
      <c r="A15" s="1" t="s">
        <v>109</v>
      </c>
      <c r="B15">
        <f>B4+B14</f>
        <v>5300</v>
      </c>
      <c r="C15">
        <f>C4+C14</f>
        <v>111900</v>
      </c>
      <c r="D15">
        <f>D4+D14</f>
        <v>280300</v>
      </c>
      <c r="E15">
        <f>E4+E14</f>
        <v>215700</v>
      </c>
      <c r="F15">
        <f>F4+F14</f>
        <v>215700</v>
      </c>
    </row>
    <row r="16" spans="1:6" x14ac:dyDescent="0.25">
      <c r="A16" t="s">
        <v>110</v>
      </c>
    </row>
    <row r="17" spans="1:6" x14ac:dyDescent="0.25">
      <c r="A17" t="s">
        <v>111</v>
      </c>
      <c r="B17">
        <v>0</v>
      </c>
      <c r="C17">
        <v>0</v>
      </c>
      <c r="D17">
        <v>0</v>
      </c>
      <c r="E17">
        <v>0</v>
      </c>
      <c r="F17">
        <f>SUM(B17:E17)</f>
        <v>0</v>
      </c>
    </row>
    <row r="18" spans="1:6" x14ac:dyDescent="0.25">
      <c r="A18" t="s">
        <v>112</v>
      </c>
      <c r="B18">
        <v>0</v>
      </c>
      <c r="C18">
        <v>0</v>
      </c>
      <c r="D18">
        <v>0</v>
      </c>
      <c r="E18">
        <v>0</v>
      </c>
      <c r="F18">
        <f>SUM(B18:E18)</f>
        <v>0</v>
      </c>
    </row>
    <row r="19" spans="1:6" x14ac:dyDescent="0.25">
      <c r="A19" t="s">
        <v>86</v>
      </c>
      <c r="B19">
        <v>0</v>
      </c>
      <c r="C19">
        <v>0</v>
      </c>
      <c r="D19">
        <v>0</v>
      </c>
      <c r="E19">
        <f>-interessi!A4</f>
        <v>0</v>
      </c>
      <c r="F19">
        <f>SUM(B19:E19)</f>
        <v>0</v>
      </c>
    </row>
    <row r="20" spans="1:6" x14ac:dyDescent="0.25">
      <c r="A20" t="s">
        <v>113</v>
      </c>
      <c r="B20">
        <f>B17+B18+B19</f>
        <v>0</v>
      </c>
      <c r="C20">
        <f>C17+C18+C19</f>
        <v>0</v>
      </c>
      <c r="D20">
        <f>D17+D18+D19</f>
        <v>0</v>
      </c>
      <c r="E20">
        <f>E17+E18+E19</f>
        <v>0</v>
      </c>
      <c r="F20">
        <f>SUM(B20:E20)</f>
        <v>0</v>
      </c>
    </row>
    <row r="21" spans="1:6" x14ac:dyDescent="0.25">
      <c r="A21" t="s">
        <v>114</v>
      </c>
      <c r="B21">
        <f>B2+B14+B20</f>
        <v>35300</v>
      </c>
      <c r="C21">
        <f>C2+C14+C20</f>
        <v>141900</v>
      </c>
      <c r="D21">
        <f>D2+D14+D20</f>
        <v>310300</v>
      </c>
      <c r="E21">
        <f>E2+E14+E20</f>
        <v>245700</v>
      </c>
      <c r="F21" s="3">
        <f>E21</f>
        <v>245700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input</vt:lpstr>
      <vt:lpstr>vendite</vt:lpstr>
      <vt:lpstr>budget di produzione</vt:lpstr>
      <vt:lpstr>DM budget</vt:lpstr>
      <vt:lpstr>DL budget</vt:lpstr>
      <vt:lpstr>OH</vt:lpstr>
      <vt:lpstr>costi di vendita e amm</vt:lpstr>
      <vt:lpstr>COGS</vt:lpstr>
      <vt:lpstr>budget di cassa</vt:lpstr>
      <vt:lpstr>CE</vt:lpstr>
      <vt:lpstr>SP</vt:lpstr>
      <vt:lpstr>interessi</vt:lpstr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2015-03-18T08:55:23Z</dcterms:created>
  <dcterms:modified xsi:type="dcterms:W3CDTF">2015-03-25T12:02:15Z</dcterms:modified>
</cp:coreProperties>
</file>