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 activeTab="4"/>
  </bookViews>
  <sheets>
    <sheet name="ES RIEPILOGO" sheetId="1" r:id="rId1"/>
    <sheet name="ES 5.1 " sheetId="5" r:id="rId2"/>
    <sheet name="ES 5.2 pluriprodotto" sheetId="3" r:id="rId3"/>
    <sheet name="ES 5.13 " sheetId="8" r:id="rId4"/>
    <sheet name="5.11" sheetId="9" r:id="rId5"/>
    <sheet name="5.11 (2)" sheetId="11" r:id="rId6"/>
  </sheets>
  <calcPr calcId="145621"/>
</workbook>
</file>

<file path=xl/calcChain.xml><?xml version="1.0" encoding="utf-8"?>
<calcChain xmlns="http://schemas.openxmlformats.org/spreadsheetml/2006/main">
  <c r="C14" i="11" l="1"/>
  <c r="B14" i="11"/>
  <c r="H4" i="9"/>
  <c r="K8" i="9"/>
  <c r="C14" i="9"/>
  <c r="B14" i="9"/>
  <c r="H4" i="8"/>
  <c r="G4" i="8"/>
  <c r="F4" i="8"/>
  <c r="D6" i="8"/>
  <c r="C6" i="8"/>
  <c r="B6" i="8"/>
  <c r="H3" i="8"/>
  <c r="G3" i="8"/>
  <c r="F3" i="8"/>
  <c r="J47" i="1" l="1"/>
  <c r="J46" i="1"/>
  <c r="J45" i="1"/>
  <c r="F35" i="1"/>
  <c r="C13" i="1"/>
  <c r="C12" i="1"/>
  <c r="C11" i="1"/>
  <c r="C5" i="1"/>
  <c r="L8" i="1"/>
  <c r="I40" i="1"/>
  <c r="H13" i="1" l="1"/>
  <c r="H25" i="1"/>
  <c r="H10" i="1"/>
  <c r="C19" i="11" l="1"/>
  <c r="B19" i="11"/>
  <c r="C13" i="11"/>
  <c r="D2" i="11"/>
  <c r="G6" i="11"/>
  <c r="D6" i="11" s="1"/>
  <c r="G3" i="11"/>
  <c r="D3" i="11" s="1"/>
  <c r="G2" i="11"/>
  <c r="B10" i="11"/>
  <c r="B9" i="11"/>
  <c r="B4" i="11"/>
  <c r="B13" i="11" s="1"/>
  <c r="C3" i="11"/>
  <c r="C9" i="11"/>
  <c r="C2" i="11"/>
  <c r="I3" i="9"/>
  <c r="I2" i="9"/>
  <c r="I4" i="9"/>
  <c r="D3" i="9"/>
  <c r="C10" i="9" s="1"/>
  <c r="D2" i="9"/>
  <c r="C9" i="9" s="1"/>
  <c r="B13" i="9"/>
  <c r="B10" i="9"/>
  <c r="B9" i="9"/>
  <c r="C4" i="9"/>
  <c r="C3" i="9"/>
  <c r="C2" i="9"/>
  <c r="B4" i="9"/>
  <c r="B11" i="11" l="1"/>
  <c r="B12" i="11" s="1"/>
  <c r="B15" i="11" s="1"/>
  <c r="F3" i="11"/>
  <c r="C4" i="11"/>
  <c r="C10" i="11"/>
  <c r="C11" i="11" s="1"/>
  <c r="C12" i="11" s="1"/>
  <c r="F2" i="11"/>
  <c r="D4" i="11"/>
  <c r="F2" i="9"/>
  <c r="B11" i="9"/>
  <c r="B12" i="9"/>
  <c r="C11" i="9"/>
  <c r="C12" i="9" s="1"/>
  <c r="C15" i="9" s="1"/>
  <c r="F3" i="9"/>
  <c r="D4" i="9"/>
  <c r="F4" i="9" s="1"/>
  <c r="D31" i="8"/>
  <c r="B15" i="9" l="1"/>
  <c r="F4" i="11"/>
  <c r="C15" i="11"/>
  <c r="C13" i="9"/>
  <c r="C5" i="5"/>
  <c r="C4" i="5"/>
  <c r="H5" i="5"/>
  <c r="H4" i="5"/>
  <c r="H3" i="5"/>
  <c r="C3" i="5" s="1"/>
  <c r="K5" i="1"/>
  <c r="K4" i="1"/>
  <c r="C7" i="1"/>
  <c r="C6" i="1"/>
  <c r="C4" i="1"/>
  <c r="I26" i="8"/>
  <c r="I25" i="8"/>
  <c r="I24" i="8"/>
  <c r="I23" i="8"/>
  <c r="F19" i="8"/>
  <c r="F18" i="8"/>
  <c r="F16" i="8"/>
  <c r="G16" i="8" s="1"/>
  <c r="D19" i="8"/>
  <c r="D18" i="8"/>
  <c r="D16" i="8"/>
  <c r="B19" i="8"/>
  <c r="B18" i="8"/>
  <c r="B20" i="8" s="1"/>
  <c r="B16" i="8"/>
  <c r="E11" i="8"/>
  <c r="C10" i="5" l="1"/>
  <c r="C8" i="5"/>
  <c r="C9" i="5" s="1"/>
  <c r="G18" i="8"/>
  <c r="E19" i="8"/>
  <c r="E18" i="8"/>
  <c r="D20" i="8"/>
  <c r="E20" i="8" s="1"/>
  <c r="E16" i="8"/>
  <c r="H19" i="8"/>
  <c r="F20" i="8"/>
  <c r="G20" i="8" s="1"/>
  <c r="G19" i="8"/>
  <c r="H18" i="8"/>
  <c r="C20" i="8"/>
  <c r="C19" i="8"/>
  <c r="C16" i="8"/>
  <c r="C18" i="8"/>
  <c r="H16" i="8"/>
  <c r="B21" i="8"/>
  <c r="A14" i="3"/>
  <c r="E10" i="3"/>
  <c r="C10" i="3"/>
  <c r="C9" i="3"/>
  <c r="G7" i="3"/>
  <c r="H5" i="3"/>
  <c r="H4" i="3"/>
  <c r="H3" i="3"/>
  <c r="D5" i="3"/>
  <c r="G5" i="3"/>
  <c r="G4" i="3"/>
  <c r="G3" i="3"/>
  <c r="F5" i="3"/>
  <c r="F4" i="3"/>
  <c r="F3" i="3"/>
  <c r="E5" i="3"/>
  <c r="D4" i="3"/>
  <c r="D3" i="3"/>
  <c r="C5" i="3"/>
  <c r="C24" i="1" l="1"/>
  <c r="C25" i="1" s="1"/>
  <c r="D21" i="8"/>
  <c r="E21" i="8" s="1"/>
  <c r="F21" i="8"/>
  <c r="G21" i="8" s="1"/>
  <c r="F31" i="8" s="1"/>
  <c r="H20" i="8"/>
  <c r="I20" i="8" s="1"/>
  <c r="I18" i="8"/>
  <c r="I16" i="8"/>
  <c r="D28" i="8"/>
  <c r="I19" i="8"/>
  <c r="F28" i="8"/>
  <c r="B28" i="8"/>
  <c r="C21" i="8"/>
  <c r="B31" i="8" s="1"/>
  <c r="K3" i="1"/>
  <c r="C3" i="1" s="1"/>
  <c r="H2" i="5"/>
  <c r="B14" i="5"/>
  <c r="B13" i="5"/>
  <c r="B10" i="5"/>
  <c r="B8" i="5"/>
  <c r="J43" i="1" l="1"/>
  <c r="J44" i="1" s="1"/>
  <c r="E43" i="1"/>
  <c r="E44" i="1" s="1"/>
  <c r="C26" i="1"/>
  <c r="C2" i="5"/>
  <c r="B15" i="5"/>
  <c r="B16" i="5" s="1"/>
  <c r="C29" i="1"/>
  <c r="C34" i="1"/>
  <c r="H21" i="8"/>
  <c r="I27" i="8" s="1"/>
  <c r="G28" i="8"/>
  <c r="B9" i="5"/>
  <c r="B29" i="1"/>
  <c r="B13" i="1"/>
  <c r="B11" i="1"/>
  <c r="A20" i="1" l="1"/>
  <c r="A47" i="1"/>
  <c r="C14" i="5"/>
  <c r="C13" i="5"/>
  <c r="C30" i="1"/>
  <c r="C31" i="1" s="1"/>
  <c r="C35" i="1"/>
  <c r="C36" i="1" s="1"/>
  <c r="C40" i="1" s="1"/>
  <c r="B12" i="1"/>
  <c r="B24" i="1"/>
  <c r="B25" i="1" s="1"/>
  <c r="B34" i="1"/>
  <c r="B35" i="1" s="1"/>
  <c r="B36" i="1" s="1"/>
  <c r="B40" i="1" s="1"/>
  <c r="I21" i="8"/>
  <c r="B29" i="8" s="1"/>
  <c r="C15" i="5" l="1"/>
  <c r="C16" i="5" s="1"/>
  <c r="A17" i="1"/>
  <c r="A44" i="1"/>
  <c r="B26" i="1"/>
  <c r="B30" i="1" l="1"/>
  <c r="B31" i="1" s="1"/>
</calcChain>
</file>

<file path=xl/sharedStrings.xml><?xml version="1.0" encoding="utf-8"?>
<sst xmlns="http://schemas.openxmlformats.org/spreadsheetml/2006/main" count="223" uniqueCount="122">
  <si>
    <t>vendite in unità</t>
  </si>
  <si>
    <t>prezzo di vendita unitario</t>
  </si>
  <si>
    <t>costo variabile unitario</t>
  </si>
  <si>
    <t>costi fissi</t>
  </si>
  <si>
    <t>calcolo indici</t>
  </si>
  <si>
    <t xml:space="preserve">margine di contribuzione unitario </t>
  </si>
  <si>
    <t>indice MDC</t>
  </si>
  <si>
    <t>Indice costi var</t>
  </si>
  <si>
    <t>punto di pareggio in unità</t>
  </si>
  <si>
    <t xml:space="preserve">a valore1 (moltiplicando per il prezzo) </t>
  </si>
  <si>
    <t>a valore2 (usando indice mdc)</t>
  </si>
  <si>
    <t>Calcolo del margine di sicurezza</t>
  </si>
  <si>
    <t>percentuale</t>
  </si>
  <si>
    <t>a valore</t>
  </si>
  <si>
    <t>Grado di leva operativa</t>
  </si>
  <si>
    <t>vendite totali</t>
  </si>
  <si>
    <t>margine di contribuzione totale</t>
  </si>
  <si>
    <t>GLO</t>
  </si>
  <si>
    <t>reddito operativo</t>
  </si>
  <si>
    <t>Applicazione leva operativa</t>
  </si>
  <si>
    <t>variazione percentuale</t>
  </si>
  <si>
    <t>?</t>
  </si>
  <si>
    <t>inserire valore manualmente</t>
  </si>
  <si>
    <t>inserire dati manualmente</t>
  </si>
  <si>
    <t>inserire % manualmente</t>
  </si>
  <si>
    <t>inserire importo manualmente</t>
  </si>
  <si>
    <t>conto economico</t>
  </si>
  <si>
    <t>costi variabili totali</t>
  </si>
  <si>
    <t>Inserire % manualmente</t>
  </si>
  <si>
    <t>variazioni input manuale</t>
  </si>
  <si>
    <t>dati di partenza input manuale</t>
  </si>
  <si>
    <t>dati di partenza</t>
  </si>
  <si>
    <t>modello A100</t>
  </si>
  <si>
    <t>Modello B900</t>
  </si>
  <si>
    <t>totale</t>
  </si>
  <si>
    <t>vendite</t>
  </si>
  <si>
    <t>costi variabili</t>
  </si>
  <si>
    <t>mdc</t>
  </si>
  <si>
    <t>in grassetto inserimento manuale</t>
  </si>
  <si>
    <t>punto di pareggio a valore</t>
  </si>
  <si>
    <t>mix</t>
  </si>
  <si>
    <t>incremento vendite * indice mdc</t>
  </si>
  <si>
    <t>inserire manualmente</t>
  </si>
  <si>
    <t>calcolo del punto di pareggio o con ob di utile</t>
  </si>
  <si>
    <t>reddito obiettivo</t>
  </si>
  <si>
    <t>standard</t>
  </si>
  <si>
    <t>deluxe</t>
  </si>
  <si>
    <t>pro</t>
  </si>
  <si>
    <t>prezzo di vendita</t>
  </si>
  <si>
    <t>provvigioni</t>
  </si>
  <si>
    <t>produzione</t>
  </si>
  <si>
    <t>pubblicità</t>
  </si>
  <si>
    <t>personale amministrativo</t>
  </si>
  <si>
    <t>vendita</t>
  </si>
  <si>
    <t>margine di contribuzione</t>
  </si>
  <si>
    <t>amministrativi</t>
  </si>
  <si>
    <t>costi fissi totali</t>
  </si>
  <si>
    <t>utile operativo</t>
  </si>
  <si>
    <t>mix vendite</t>
  </si>
  <si>
    <t>unità vendute generico mese</t>
  </si>
  <si>
    <t>sit in</t>
  </si>
  <si>
    <t>var</t>
  </si>
  <si>
    <t>%</t>
  </si>
  <si>
    <t>importo</t>
  </si>
  <si>
    <t>Importo</t>
  </si>
  <si>
    <t>sit fin</t>
  </si>
  <si>
    <t>generico mese</t>
  </si>
  <si>
    <t>nota bene:</t>
  </si>
  <si>
    <t>in colonna C  calcolo la nuova situazione</t>
  </si>
  <si>
    <t>così si lascia visibile la situazione iniziale (colonna B legata ai dati di partenza). Può ovviamente cambiare anch'essa, cambiando i dati in input</t>
  </si>
  <si>
    <t>idem con conti economici</t>
  </si>
  <si>
    <t xml:space="preserve">esempio in preparazione al 5.13 </t>
  </si>
  <si>
    <t>flex totale</t>
  </si>
  <si>
    <t xml:space="preserve">aumento utile operativo </t>
  </si>
  <si>
    <t>aumento vendite standard</t>
  </si>
  <si>
    <t>aumento vendite deluxe</t>
  </si>
  <si>
    <t>dati</t>
  </si>
  <si>
    <t>costo variabile</t>
  </si>
  <si>
    <t>inserisco manualmente le variazioni % o assolute</t>
  </si>
  <si>
    <t>reddito op</t>
  </si>
  <si>
    <t>punto di pareggio a quantità</t>
  </si>
  <si>
    <t>grado di leva operativa</t>
  </si>
  <si>
    <t>nuove condizioni</t>
  </si>
  <si>
    <t>variazione</t>
  </si>
  <si>
    <t>ricerca obiettivo</t>
  </si>
  <si>
    <t>analisi di simulazione</t>
  </si>
  <si>
    <t>variazione %</t>
  </si>
  <si>
    <t>rischio aumenta</t>
  </si>
  <si>
    <t>variazione % reddito</t>
  </si>
  <si>
    <t>dal punto 5 con variazioni in % e non assolute</t>
  </si>
  <si>
    <t>valutazione di diversa composizione costi fissi e variabili</t>
  </si>
  <si>
    <t>da dati</t>
  </si>
  <si>
    <t>vendite aumentano di 400000 euro ovvero del 33%  periodico</t>
  </si>
  <si>
    <t>diviso il prezzo pari a 60 si ottiene aumento in unità di 6666 circa che è il 33% di 20000</t>
  </si>
  <si>
    <t>variazione percentuale vendite in euro</t>
  </si>
  <si>
    <t>incremento vendite a valore * indice mdc</t>
  </si>
  <si>
    <t>incremento vendite a quantità * mdc</t>
  </si>
  <si>
    <t>casella variazione a quantità</t>
  </si>
  <si>
    <t>variazione a quantità per margine</t>
  </si>
  <si>
    <t>casella variazione a valore</t>
  </si>
  <si>
    <t>margine</t>
  </si>
  <si>
    <t>p</t>
  </si>
  <si>
    <t>p-cv</t>
  </si>
  <si>
    <t>cv+m</t>
  </si>
  <si>
    <t>25,5+0,4p</t>
  </si>
  <si>
    <t>basta inserire un valore in B6</t>
  </si>
  <si>
    <t>varia di 18000</t>
  </si>
  <si>
    <t>guadagno</t>
  </si>
  <si>
    <t>perdo</t>
  </si>
  <si>
    <t>in grassetto dati ad inserimento manuale</t>
  </si>
  <si>
    <t>costi variabiliproduzione</t>
  </si>
  <si>
    <t>aprile</t>
  </si>
  <si>
    <t>si può inserire maggio</t>
  </si>
  <si>
    <t>indici</t>
  </si>
  <si>
    <t>cv</t>
  </si>
  <si>
    <t>mdc u</t>
  </si>
  <si>
    <t>inserire valore (120000) per domanda numero 3</t>
  </si>
  <si>
    <t>mettere dati originari, cioè 37,5</t>
  </si>
  <si>
    <t>mettersi su cella mdc dove c'è 32%</t>
  </si>
  <si>
    <t>impostarla al 0,4 cambiando H2</t>
  </si>
  <si>
    <t>sempre preparato per 40.000 unità</t>
  </si>
  <si>
    <t>la leva diminuisce aumentando le quantità e allontandandosi dal punto di pareggio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</si>
</sst>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10" fontId="0" fillId="0" borderId="0" xfId="0" applyNumberFormat="1"/>
    <xf numFmtId="9" fontId="0" fillId="0" borderId="0" xfId="1" applyFont="1"/>
    <xf numFmtId="3" fontId="1" fillId="0" borderId="0" xfId="0" applyNumberFormat="1" applyFont="1"/>
    <xf numFmtId="0" fontId="0" fillId="0" borderId="0" xfId="0" applyAlignment="1">
      <alignment wrapText="1"/>
    </xf>
    <xf numFmtId="0" fontId="1" fillId="0" borderId="0" xfId="0" quotePrefix="1" applyFont="1"/>
    <xf numFmtId="0" fontId="1" fillId="0" borderId="0" xfId="0" applyFont="1" applyAlignment="1">
      <alignment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C12" sqref="C12"/>
    </sheetView>
  </sheetViews>
  <sheetFormatPr defaultRowHeight="15" x14ac:dyDescent="0.25"/>
  <cols>
    <col min="1" max="1" width="42.140625" bestFit="1" customWidth="1"/>
    <col min="3" max="3" width="9.85546875" bestFit="1" customWidth="1"/>
    <col min="12" max="12" width="28.85546875" bestFit="1" customWidth="1"/>
  </cols>
  <sheetData>
    <row r="1" spans="1:13" x14ac:dyDescent="0.25">
      <c r="A1" s="1" t="s">
        <v>109</v>
      </c>
    </row>
    <row r="2" spans="1:13" x14ac:dyDescent="0.25">
      <c r="A2" s="1" t="s">
        <v>30</v>
      </c>
      <c r="C2" t="s">
        <v>65</v>
      </c>
      <c r="D2" s="1" t="s">
        <v>29</v>
      </c>
      <c r="G2" s="1" t="s">
        <v>62</v>
      </c>
      <c r="M2" s="1" t="s">
        <v>63</v>
      </c>
    </row>
    <row r="3" spans="1:13" x14ac:dyDescent="0.25">
      <c r="A3" t="s">
        <v>0</v>
      </c>
      <c r="B3" s="1">
        <v>20000</v>
      </c>
      <c r="C3">
        <f>B3*K3</f>
        <v>24000</v>
      </c>
      <c r="D3" t="s">
        <v>23</v>
      </c>
      <c r="G3" s="7">
        <v>0.2</v>
      </c>
      <c r="H3" t="s">
        <v>24</v>
      </c>
      <c r="K3">
        <f>1+G3</f>
        <v>1.2</v>
      </c>
    </row>
    <row r="4" spans="1:13" x14ac:dyDescent="0.25">
      <c r="A4" t="s">
        <v>1</v>
      </c>
      <c r="B4" s="1">
        <v>60</v>
      </c>
      <c r="C4">
        <f>B4+M4</f>
        <v>60</v>
      </c>
      <c r="D4" t="s">
        <v>23</v>
      </c>
      <c r="G4">
        <v>0</v>
      </c>
      <c r="H4" t="s">
        <v>24</v>
      </c>
      <c r="K4">
        <f>1+G4</f>
        <v>1</v>
      </c>
      <c r="L4" t="s">
        <v>25</v>
      </c>
      <c r="M4" s="1">
        <v>0</v>
      </c>
    </row>
    <row r="5" spans="1:13" x14ac:dyDescent="0.25">
      <c r="A5" t="s">
        <v>2</v>
      </c>
      <c r="B5" s="1">
        <v>45</v>
      </c>
      <c r="C5">
        <f>B5+M5</f>
        <v>48</v>
      </c>
      <c r="D5" t="s">
        <v>23</v>
      </c>
      <c r="G5">
        <v>0.06</v>
      </c>
      <c r="H5" t="s">
        <v>24</v>
      </c>
      <c r="K5">
        <f>1+G5</f>
        <v>1.06</v>
      </c>
      <c r="L5" t="s">
        <v>25</v>
      </c>
      <c r="M5" s="1">
        <v>3</v>
      </c>
    </row>
    <row r="6" spans="1:13" x14ac:dyDescent="0.25">
      <c r="A6" t="s">
        <v>3</v>
      </c>
      <c r="B6" s="1">
        <v>240000</v>
      </c>
      <c r="C6">
        <f>B6+M6</f>
        <v>210000</v>
      </c>
      <c r="D6" t="s">
        <v>23</v>
      </c>
      <c r="L6" t="s">
        <v>25</v>
      </c>
      <c r="M6" s="1">
        <v>-30000</v>
      </c>
    </row>
    <row r="7" spans="1:13" x14ac:dyDescent="0.25">
      <c r="A7" t="s">
        <v>44</v>
      </c>
      <c r="B7" s="1">
        <v>0</v>
      </c>
      <c r="C7">
        <f>B7+M7</f>
        <v>0</v>
      </c>
      <c r="D7" t="s">
        <v>23</v>
      </c>
    </row>
    <row r="8" spans="1:13" x14ac:dyDescent="0.25">
      <c r="L8">
        <f>3/45</f>
        <v>6.6666666666666666E-2</v>
      </c>
    </row>
    <row r="10" spans="1:13" x14ac:dyDescent="0.25">
      <c r="A10" s="1" t="s">
        <v>4</v>
      </c>
      <c r="B10" t="s">
        <v>60</v>
      </c>
      <c r="C10" t="s">
        <v>65</v>
      </c>
      <c r="H10">
        <f>400000/60</f>
        <v>6666.666666666667</v>
      </c>
    </row>
    <row r="11" spans="1:13" x14ac:dyDescent="0.25">
      <c r="A11" t="s">
        <v>5</v>
      </c>
      <c r="B11">
        <f>B4-B5</f>
        <v>15</v>
      </c>
      <c r="C11">
        <f>C4-C5</f>
        <v>12</v>
      </c>
      <c r="H11" t="s">
        <v>92</v>
      </c>
    </row>
    <row r="12" spans="1:13" x14ac:dyDescent="0.25">
      <c r="A12" t="s">
        <v>6</v>
      </c>
      <c r="B12">
        <f>B11/B4</f>
        <v>0.25</v>
      </c>
      <c r="C12">
        <f>C11/C4</f>
        <v>0.2</v>
      </c>
      <c r="H12" t="s">
        <v>93</v>
      </c>
    </row>
    <row r="13" spans="1:13" x14ac:dyDescent="0.25">
      <c r="A13" t="s">
        <v>7</v>
      </c>
      <c r="B13">
        <f>B5/B4</f>
        <v>0.75</v>
      </c>
      <c r="C13">
        <f>C5/C4</f>
        <v>0.8</v>
      </c>
      <c r="H13">
        <f>6666.66/20000</f>
        <v>0.33333299999999999</v>
      </c>
    </row>
    <row r="15" spans="1:13" x14ac:dyDescent="0.25">
      <c r="A15" s="1" t="s">
        <v>95</v>
      </c>
    </row>
    <row r="16" spans="1:13" x14ac:dyDescent="0.25">
      <c r="A16" s="1">
        <v>400000</v>
      </c>
      <c r="B16" t="s">
        <v>42</v>
      </c>
    </row>
    <row r="17" spans="1:8" x14ac:dyDescent="0.25">
      <c r="A17">
        <f>A16*B12</f>
        <v>100000</v>
      </c>
    </row>
    <row r="18" spans="1:8" x14ac:dyDescent="0.25">
      <c r="A18" s="1" t="s">
        <v>96</v>
      </c>
    </row>
    <row r="19" spans="1:8" x14ac:dyDescent="0.25">
      <c r="A19" s="1">
        <v>6666.6665999999996</v>
      </c>
      <c r="B19" t="s">
        <v>42</v>
      </c>
    </row>
    <row r="20" spans="1:8" x14ac:dyDescent="0.25">
      <c r="A20">
        <f>A19*B11</f>
        <v>99999.998999999996</v>
      </c>
    </row>
    <row r="23" spans="1:8" x14ac:dyDescent="0.25">
      <c r="A23" s="1" t="s">
        <v>43</v>
      </c>
      <c r="D23" t="s">
        <v>105</v>
      </c>
    </row>
    <row r="24" spans="1:8" x14ac:dyDescent="0.25">
      <c r="A24" t="s">
        <v>8</v>
      </c>
      <c r="B24">
        <f>(B6+B7)/B11</f>
        <v>16000</v>
      </c>
      <c r="C24">
        <f>(C6+C7)/C11</f>
        <v>17500</v>
      </c>
    </row>
    <row r="25" spans="1:8" x14ac:dyDescent="0.25">
      <c r="A25" t="s">
        <v>9</v>
      </c>
      <c r="B25">
        <f>B24*B4</f>
        <v>960000</v>
      </c>
      <c r="C25">
        <f>C24*C4</f>
        <v>1050000</v>
      </c>
      <c r="H25">
        <f>400000/1200000</f>
        <v>0.33333333333333331</v>
      </c>
    </row>
    <row r="26" spans="1:8" x14ac:dyDescent="0.25">
      <c r="A26" t="s">
        <v>10</v>
      </c>
      <c r="B26">
        <f>(B6+B7)/B12</f>
        <v>960000</v>
      </c>
      <c r="C26">
        <f>(C6+C7)/C12</f>
        <v>1050000</v>
      </c>
    </row>
    <row r="28" spans="1:8" x14ac:dyDescent="0.25">
      <c r="A28" s="1" t="s">
        <v>11</v>
      </c>
    </row>
    <row r="29" spans="1:8" x14ac:dyDescent="0.25">
      <c r="A29" s="2" t="s">
        <v>15</v>
      </c>
      <c r="B29">
        <f>B4*B3</f>
        <v>1200000</v>
      </c>
      <c r="C29">
        <f>C4*C3</f>
        <v>1440000</v>
      </c>
    </row>
    <row r="30" spans="1:8" x14ac:dyDescent="0.25">
      <c r="A30" t="s">
        <v>13</v>
      </c>
      <c r="B30">
        <f>B29-B26</f>
        <v>240000</v>
      </c>
      <c r="C30">
        <f>C29-C26</f>
        <v>390000</v>
      </c>
    </row>
    <row r="31" spans="1:8" x14ac:dyDescent="0.25">
      <c r="A31" t="s">
        <v>12</v>
      </c>
      <c r="B31">
        <f>B30/B29</f>
        <v>0.2</v>
      </c>
      <c r="C31">
        <f>C30/C29</f>
        <v>0.27083333333333331</v>
      </c>
    </row>
    <row r="33" spans="1:12" x14ac:dyDescent="0.25">
      <c r="A33" s="1" t="s">
        <v>14</v>
      </c>
    </row>
    <row r="34" spans="1:12" x14ac:dyDescent="0.25">
      <c r="A34" t="s">
        <v>16</v>
      </c>
      <c r="B34">
        <f>B11*B3</f>
        <v>300000</v>
      </c>
      <c r="C34">
        <f>C11*C3</f>
        <v>288000</v>
      </c>
    </row>
    <row r="35" spans="1:12" x14ac:dyDescent="0.25">
      <c r="A35" t="s">
        <v>18</v>
      </c>
      <c r="B35">
        <f>B34-B6</f>
        <v>60000</v>
      </c>
      <c r="C35">
        <f>C34-C6</f>
        <v>78000</v>
      </c>
      <c r="D35" t="s">
        <v>106</v>
      </c>
      <c r="F35">
        <f>(78000-60000)/60000</f>
        <v>0.3</v>
      </c>
    </row>
    <row r="36" spans="1:12" x14ac:dyDescent="0.25">
      <c r="A36" t="s">
        <v>17</v>
      </c>
      <c r="B36">
        <f>B34/B35</f>
        <v>5</v>
      </c>
      <c r="C36">
        <f>C34/C35</f>
        <v>3.6923076923076925</v>
      </c>
      <c r="D36" t="s">
        <v>121</v>
      </c>
    </row>
    <row r="38" spans="1:12" x14ac:dyDescent="0.25">
      <c r="A38" s="1" t="s">
        <v>19</v>
      </c>
    </row>
    <row r="39" spans="1:12" x14ac:dyDescent="0.25">
      <c r="A39" t="s">
        <v>94</v>
      </c>
      <c r="B39" s="1">
        <v>8</v>
      </c>
      <c r="D39" t="s">
        <v>22</v>
      </c>
    </row>
    <row r="40" spans="1:12" x14ac:dyDescent="0.25">
      <c r="A40" t="s">
        <v>88</v>
      </c>
      <c r="B40">
        <f>B39*B36</f>
        <v>40</v>
      </c>
      <c r="C40">
        <f>C39*C36</f>
        <v>0</v>
      </c>
      <c r="I40">
        <f>60000*1.4</f>
        <v>84000</v>
      </c>
    </row>
    <row r="42" spans="1:12" x14ac:dyDescent="0.25">
      <c r="A42" s="1" t="s">
        <v>95</v>
      </c>
    </row>
    <row r="43" spans="1:12" x14ac:dyDescent="0.25">
      <c r="A43" s="1">
        <v>400000</v>
      </c>
      <c r="B43" t="s">
        <v>42</v>
      </c>
      <c r="E43">
        <f>C3-B3</f>
        <v>4000</v>
      </c>
      <c r="F43" s="1" t="s">
        <v>97</v>
      </c>
      <c r="J43">
        <f>(C3-B3)*B4</f>
        <v>240000</v>
      </c>
      <c r="K43" s="1" t="s">
        <v>99</v>
      </c>
    </row>
    <row r="44" spans="1:12" x14ac:dyDescent="0.25">
      <c r="A44">
        <f>A43*B12</f>
        <v>100000</v>
      </c>
      <c r="E44">
        <f>E43*C11</f>
        <v>48000</v>
      </c>
      <c r="F44" t="s">
        <v>98</v>
      </c>
      <c r="J44">
        <f>J43*C12</f>
        <v>48000</v>
      </c>
      <c r="L44" t="s">
        <v>107</v>
      </c>
    </row>
    <row r="45" spans="1:12" x14ac:dyDescent="0.25">
      <c r="A45" s="1" t="s">
        <v>96</v>
      </c>
      <c r="J45">
        <f>-B3*M5</f>
        <v>-60000</v>
      </c>
      <c r="L45" t="s">
        <v>108</v>
      </c>
    </row>
    <row r="46" spans="1:12" x14ac:dyDescent="0.25">
      <c r="A46" s="1">
        <v>6666.6665999999996</v>
      </c>
      <c r="B46" t="s">
        <v>42</v>
      </c>
      <c r="J46">
        <f>-M6</f>
        <v>30000</v>
      </c>
      <c r="L46" t="s">
        <v>107</v>
      </c>
    </row>
    <row r="47" spans="1:12" x14ac:dyDescent="0.25">
      <c r="A47">
        <f>A46*B11</f>
        <v>99999.998999999996</v>
      </c>
      <c r="J47">
        <f>J44+J45+J46</f>
        <v>18000</v>
      </c>
    </row>
    <row r="49" spans="1:1" x14ac:dyDescent="0.25">
      <c r="A49" s="1" t="s">
        <v>67</v>
      </c>
    </row>
    <row r="50" spans="1:1" x14ac:dyDescent="0.25">
      <c r="A50" t="s">
        <v>69</v>
      </c>
    </row>
    <row r="51" spans="1:1" x14ac:dyDescent="0.25">
      <c r="A51" t="s">
        <v>78</v>
      </c>
    </row>
    <row r="52" spans="1:1" x14ac:dyDescent="0.25">
      <c r="A52" t="s">
        <v>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13" sqref="B13"/>
    </sheetView>
  </sheetViews>
  <sheetFormatPr defaultRowHeight="15" x14ac:dyDescent="0.25"/>
  <cols>
    <col min="1" max="1" width="35.7109375" bestFit="1" customWidth="1"/>
    <col min="3" max="3" width="9.7109375" bestFit="1" customWidth="1"/>
    <col min="5" max="5" width="22.28515625" bestFit="1" customWidth="1"/>
    <col min="7" max="7" width="28.85546875" bestFit="1" customWidth="1"/>
  </cols>
  <sheetData>
    <row r="1" spans="1:12" x14ac:dyDescent="0.25">
      <c r="A1" s="1" t="s">
        <v>30</v>
      </c>
      <c r="C1" t="s">
        <v>61</v>
      </c>
      <c r="D1" s="1" t="s">
        <v>29</v>
      </c>
      <c r="F1" s="1" t="s">
        <v>62</v>
      </c>
      <c r="L1" s="1" t="s">
        <v>64</v>
      </c>
    </row>
    <row r="2" spans="1:12" x14ac:dyDescent="0.25">
      <c r="A2" t="s">
        <v>0</v>
      </c>
      <c r="B2" s="1">
        <v>30000</v>
      </c>
      <c r="C2" s="2">
        <f>B2*H2</f>
        <v>34500</v>
      </c>
      <c r="D2" t="s">
        <v>23</v>
      </c>
      <c r="F2" s="1">
        <v>0.15</v>
      </c>
      <c r="G2" t="s">
        <v>28</v>
      </c>
      <c r="H2">
        <f>1+F2</f>
        <v>1.1499999999999999</v>
      </c>
    </row>
    <row r="3" spans="1:12" x14ac:dyDescent="0.25">
      <c r="A3" t="s">
        <v>1</v>
      </c>
      <c r="B3" s="1">
        <v>5</v>
      </c>
      <c r="C3" s="2">
        <f>B3*H3</f>
        <v>5</v>
      </c>
      <c r="D3" t="s">
        <v>23</v>
      </c>
      <c r="G3" t="s">
        <v>28</v>
      </c>
      <c r="H3">
        <f>1+F3</f>
        <v>1</v>
      </c>
      <c r="I3" t="s">
        <v>25</v>
      </c>
      <c r="L3" s="1"/>
    </row>
    <row r="4" spans="1:12" x14ac:dyDescent="0.25">
      <c r="A4" t="s">
        <v>2</v>
      </c>
      <c r="B4" s="1">
        <v>3</v>
      </c>
      <c r="C4" s="2">
        <f>B4+L4</f>
        <v>3</v>
      </c>
      <c r="D4" t="s">
        <v>23</v>
      </c>
      <c r="G4" t="s">
        <v>28</v>
      </c>
      <c r="H4">
        <f>1+F4</f>
        <v>1</v>
      </c>
      <c r="L4" s="7">
        <v>0</v>
      </c>
    </row>
    <row r="5" spans="1:12" x14ac:dyDescent="0.25">
      <c r="A5" t="s">
        <v>3</v>
      </c>
      <c r="B5" s="1">
        <v>50000</v>
      </c>
      <c r="C5" s="2">
        <f>B5+L5</f>
        <v>50000</v>
      </c>
      <c r="D5" t="s">
        <v>23</v>
      </c>
      <c r="G5" t="s">
        <v>28</v>
      </c>
      <c r="H5">
        <f>1+F5</f>
        <v>1</v>
      </c>
      <c r="L5" s="1">
        <v>0</v>
      </c>
    </row>
    <row r="7" spans="1:12" x14ac:dyDescent="0.25">
      <c r="A7" s="1" t="s">
        <v>4</v>
      </c>
      <c r="B7" t="s">
        <v>60</v>
      </c>
      <c r="C7" t="s">
        <v>65</v>
      </c>
    </row>
    <row r="8" spans="1:12" x14ac:dyDescent="0.25">
      <c r="A8" t="s">
        <v>5</v>
      </c>
      <c r="B8">
        <f>B3-B4</f>
        <v>2</v>
      </c>
      <c r="C8">
        <f>C3-C4</f>
        <v>2</v>
      </c>
    </row>
    <row r="9" spans="1:12" x14ac:dyDescent="0.25">
      <c r="A9" t="s">
        <v>6</v>
      </c>
      <c r="B9">
        <f>B8/B3</f>
        <v>0.4</v>
      </c>
      <c r="C9">
        <f>C8/C3</f>
        <v>0.4</v>
      </c>
    </row>
    <row r="10" spans="1:12" x14ac:dyDescent="0.25">
      <c r="A10" t="s">
        <v>7</v>
      </c>
      <c r="B10">
        <f>B4/B3</f>
        <v>0.6</v>
      </c>
      <c r="C10">
        <f>C4/C3</f>
        <v>0.6</v>
      </c>
    </row>
    <row r="12" spans="1:12" x14ac:dyDescent="0.25">
      <c r="A12" s="1" t="s">
        <v>26</v>
      </c>
    </row>
    <row r="13" spans="1:12" x14ac:dyDescent="0.25">
      <c r="A13" t="s">
        <v>15</v>
      </c>
      <c r="B13">
        <f>B2*B3</f>
        <v>150000</v>
      </c>
      <c r="C13">
        <f>C2*C3</f>
        <v>172500</v>
      </c>
    </row>
    <row r="14" spans="1:12" x14ac:dyDescent="0.25">
      <c r="A14" t="s">
        <v>27</v>
      </c>
      <c r="B14">
        <f>B2*B4</f>
        <v>90000</v>
      </c>
      <c r="C14">
        <f>C2*C4</f>
        <v>103500</v>
      </c>
    </row>
    <row r="15" spans="1:12" x14ac:dyDescent="0.25">
      <c r="A15" t="s">
        <v>16</v>
      </c>
      <c r="B15">
        <f>B13-B14</f>
        <v>60000</v>
      </c>
      <c r="C15">
        <f>C13-C14</f>
        <v>69000</v>
      </c>
    </row>
    <row r="16" spans="1:12" x14ac:dyDescent="0.25">
      <c r="A16" s="1" t="s">
        <v>18</v>
      </c>
      <c r="B16">
        <f>B15-B5</f>
        <v>10000</v>
      </c>
      <c r="C16">
        <f>C15-C5</f>
        <v>19000</v>
      </c>
    </row>
    <row r="17" spans="1:1" x14ac:dyDescent="0.25">
      <c r="A17" s="2"/>
    </row>
    <row r="18" spans="1:1" x14ac:dyDescent="0.25">
      <c r="A18" s="2" t="s">
        <v>70</v>
      </c>
    </row>
    <row r="21" spans="1:1" x14ac:dyDescent="0.25">
      <c r="A21" s="1"/>
    </row>
    <row r="24" spans="1:1" x14ac:dyDescent="0.25">
      <c r="A24" s="2"/>
    </row>
    <row r="27" spans="1:1" x14ac:dyDescent="0.25">
      <c r="A2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4" sqref="A14"/>
    </sheetView>
  </sheetViews>
  <sheetFormatPr defaultRowHeight="15" x14ac:dyDescent="0.25"/>
  <cols>
    <col min="1" max="1" width="14.85546875" bestFit="1" customWidth="1"/>
    <col min="3" max="3" width="13.28515625" bestFit="1" customWidth="1"/>
    <col min="4" max="4" width="9.140625" style="3"/>
    <col min="5" max="5" width="13.140625" bestFit="1" customWidth="1"/>
    <col min="8" max="8" width="9.140625" style="4"/>
  </cols>
  <sheetData>
    <row r="1" spans="1:8" x14ac:dyDescent="0.25">
      <c r="A1" s="1" t="s">
        <v>31</v>
      </c>
      <c r="C1" s="1" t="s">
        <v>38</v>
      </c>
    </row>
    <row r="2" spans="1:8" x14ac:dyDescent="0.25">
      <c r="C2" t="s">
        <v>32</v>
      </c>
      <c r="E2" t="s">
        <v>33</v>
      </c>
      <c r="G2" t="s">
        <v>34</v>
      </c>
    </row>
    <row r="3" spans="1:8" x14ac:dyDescent="0.25">
      <c r="A3" t="s">
        <v>35</v>
      </c>
      <c r="C3" s="1">
        <v>700000</v>
      </c>
      <c r="D3" s="3">
        <f>C3/C3</f>
        <v>1</v>
      </c>
      <c r="E3" s="1">
        <v>300000</v>
      </c>
      <c r="F3" s="3">
        <f>E3/E3</f>
        <v>1</v>
      </c>
      <c r="G3">
        <f>C3+E3</f>
        <v>1000000</v>
      </c>
      <c r="H3" s="4">
        <f>G3/G3</f>
        <v>1</v>
      </c>
    </row>
    <row r="4" spans="1:8" x14ac:dyDescent="0.25">
      <c r="A4" t="s">
        <v>36</v>
      </c>
      <c r="C4" s="1">
        <v>280000</v>
      </c>
      <c r="D4" s="3">
        <f>C4/C3</f>
        <v>0.4</v>
      </c>
      <c r="E4" s="1">
        <v>90000</v>
      </c>
      <c r="F4" s="3">
        <f>E4/E3</f>
        <v>0.3</v>
      </c>
      <c r="G4">
        <f>C4+E4</f>
        <v>370000</v>
      </c>
      <c r="H4" s="3">
        <f>G4/G3</f>
        <v>0.37</v>
      </c>
    </row>
    <row r="5" spans="1:8" x14ac:dyDescent="0.25">
      <c r="A5" t="s">
        <v>37</v>
      </c>
      <c r="C5">
        <f>C3-C4</f>
        <v>420000</v>
      </c>
      <c r="D5" s="3">
        <f>C5/C3</f>
        <v>0.6</v>
      </c>
      <c r="E5">
        <f>E3-E4</f>
        <v>210000</v>
      </c>
      <c r="F5" s="3">
        <f>E5/E3</f>
        <v>0.7</v>
      </c>
      <c r="G5">
        <f>C5+E5</f>
        <v>630000</v>
      </c>
      <c r="H5" s="3">
        <f>G5/G3</f>
        <v>0.63</v>
      </c>
    </row>
    <row r="6" spans="1:8" x14ac:dyDescent="0.25">
      <c r="A6" t="s">
        <v>3</v>
      </c>
      <c r="G6" s="1">
        <v>598500</v>
      </c>
    </row>
    <row r="7" spans="1:8" x14ac:dyDescent="0.25">
      <c r="A7" t="s">
        <v>18</v>
      </c>
      <c r="G7">
        <f>G5-G6</f>
        <v>31500</v>
      </c>
    </row>
    <row r="9" spans="1:8" x14ac:dyDescent="0.25">
      <c r="A9" t="s">
        <v>39</v>
      </c>
      <c r="C9">
        <f>G6/H5</f>
        <v>950000</v>
      </c>
    </row>
    <row r="10" spans="1:8" x14ac:dyDescent="0.25">
      <c r="A10" t="s">
        <v>40</v>
      </c>
      <c r="C10" s="4">
        <f>C3/G3</f>
        <v>0.7</v>
      </c>
      <c r="E10" s="3">
        <f>E3/G3</f>
        <v>0.3</v>
      </c>
    </row>
    <row r="12" spans="1:8" x14ac:dyDescent="0.25">
      <c r="A12" t="s">
        <v>41</v>
      </c>
    </row>
    <row r="13" spans="1:8" x14ac:dyDescent="0.25">
      <c r="A13" s="5" t="s">
        <v>21</v>
      </c>
      <c r="B13" t="s">
        <v>42</v>
      </c>
    </row>
    <row r="14" spans="1:8" x14ac:dyDescent="0.25">
      <c r="A14" t="e">
        <f>A13*H5</f>
        <v>#VALUE!</v>
      </c>
    </row>
    <row r="17" spans="1:1" x14ac:dyDescent="0.25">
      <c r="A17" s="1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B31" sqref="B31"/>
    </sheetView>
  </sheetViews>
  <sheetFormatPr defaultRowHeight="15" x14ac:dyDescent="0.25"/>
  <cols>
    <col min="1" max="1" width="27.42578125" bestFit="1" customWidth="1"/>
    <col min="3" max="3" width="15.7109375" customWidth="1"/>
  </cols>
  <sheetData>
    <row r="1" spans="1:9" x14ac:dyDescent="0.25">
      <c r="A1" s="1" t="s">
        <v>31</v>
      </c>
      <c r="C1" s="1" t="s">
        <v>38</v>
      </c>
      <c r="F1" t="s">
        <v>113</v>
      </c>
    </row>
    <row r="2" spans="1:9" x14ac:dyDescent="0.25">
      <c r="B2" t="s">
        <v>45</v>
      </c>
      <c r="C2" t="s">
        <v>46</v>
      </c>
      <c r="D2" t="s">
        <v>47</v>
      </c>
      <c r="E2" t="s">
        <v>113</v>
      </c>
      <c r="F2" t="s">
        <v>45</v>
      </c>
      <c r="G2" t="s">
        <v>46</v>
      </c>
      <c r="H2" t="s">
        <v>47</v>
      </c>
    </row>
    <row r="3" spans="1:9" x14ac:dyDescent="0.25">
      <c r="A3" s="6" t="s">
        <v>48</v>
      </c>
      <c r="B3" s="1">
        <v>40</v>
      </c>
      <c r="C3" s="1">
        <v>60</v>
      </c>
      <c r="D3" s="1">
        <v>90</v>
      </c>
      <c r="E3" t="s">
        <v>114</v>
      </c>
      <c r="F3">
        <f>(B4+B5)/B3</f>
        <v>0.6</v>
      </c>
      <c r="G3">
        <f>(C4+C5)/C3</f>
        <v>0.5</v>
      </c>
      <c r="H3">
        <f>(D4+D5)/D3</f>
        <v>0.4</v>
      </c>
    </row>
    <row r="4" spans="1:9" x14ac:dyDescent="0.25">
      <c r="A4" t="s">
        <v>110</v>
      </c>
      <c r="B4" s="1">
        <v>22</v>
      </c>
      <c r="C4" s="1">
        <v>27</v>
      </c>
      <c r="D4" s="1">
        <v>31.5</v>
      </c>
      <c r="E4" t="s">
        <v>37</v>
      </c>
      <c r="F4">
        <f>B6/B3</f>
        <v>0.4</v>
      </c>
      <c r="G4">
        <f>C6/C3</f>
        <v>0.5</v>
      </c>
      <c r="H4">
        <f>D6/D3</f>
        <v>0.6</v>
      </c>
    </row>
    <row r="5" spans="1:9" x14ac:dyDescent="0.25">
      <c r="A5" t="s">
        <v>49</v>
      </c>
      <c r="B5" s="1">
        <v>2</v>
      </c>
      <c r="C5" s="1">
        <v>3</v>
      </c>
      <c r="D5" s="1">
        <v>4.5</v>
      </c>
    </row>
    <row r="6" spans="1:9" x14ac:dyDescent="0.25">
      <c r="A6" t="s">
        <v>115</v>
      </c>
      <c r="B6">
        <f>B3-B4-B5</f>
        <v>16</v>
      </c>
      <c r="C6">
        <f>C3-C4-C5</f>
        <v>30</v>
      </c>
      <c r="D6">
        <f>D3-D4-D5</f>
        <v>54</v>
      </c>
    </row>
    <row r="7" spans="1:9" x14ac:dyDescent="0.25">
      <c r="A7" t="s">
        <v>50</v>
      </c>
      <c r="E7" s="1">
        <v>120000</v>
      </c>
    </row>
    <row r="8" spans="1:9" x14ac:dyDescent="0.25">
      <c r="A8" t="s">
        <v>51</v>
      </c>
      <c r="E8" s="1">
        <v>100000</v>
      </c>
    </row>
    <row r="9" spans="1:9" x14ac:dyDescent="0.25">
      <c r="A9" t="s">
        <v>52</v>
      </c>
      <c r="E9" s="1">
        <v>50000</v>
      </c>
    </row>
    <row r="10" spans="1:9" x14ac:dyDescent="0.25">
      <c r="A10" t="s">
        <v>34</v>
      </c>
      <c r="E10" s="1">
        <v>270000</v>
      </c>
    </row>
    <row r="11" spans="1:9" x14ac:dyDescent="0.25">
      <c r="A11" s="1" t="s">
        <v>59</v>
      </c>
      <c r="B11" s="1">
        <v>2000</v>
      </c>
      <c r="C11" s="1">
        <v>1000</v>
      </c>
      <c r="D11" s="1">
        <v>5000</v>
      </c>
      <c r="E11">
        <f>SUM(B11:D11)</f>
        <v>8000</v>
      </c>
      <c r="G11" s="1" t="s">
        <v>111</v>
      </c>
      <c r="I11" t="s">
        <v>112</v>
      </c>
    </row>
    <row r="12" spans="1:9" x14ac:dyDescent="0.25">
      <c r="B12" s="1" t="s">
        <v>21</v>
      </c>
      <c r="C12" s="1" t="s">
        <v>21</v>
      </c>
      <c r="D12" s="1" t="s">
        <v>21</v>
      </c>
    </row>
    <row r="15" spans="1:9" x14ac:dyDescent="0.25">
      <c r="A15" s="1" t="s">
        <v>66</v>
      </c>
      <c r="B15" t="s">
        <v>45</v>
      </c>
      <c r="C15" s="4"/>
      <c r="D15" t="s">
        <v>46</v>
      </c>
      <c r="E15" s="4"/>
      <c r="F15" t="s">
        <v>47</v>
      </c>
      <c r="H15" t="s">
        <v>34</v>
      </c>
    </row>
    <row r="16" spans="1:9" x14ac:dyDescent="0.25">
      <c r="A16" t="s">
        <v>35</v>
      </c>
      <c r="B16">
        <f>B3*B11</f>
        <v>80000</v>
      </c>
      <c r="C16" s="4">
        <f>B16/B16</f>
        <v>1</v>
      </c>
      <c r="D16">
        <f>C3*C11</f>
        <v>60000</v>
      </c>
      <c r="E16" s="4">
        <f>D16/D16</f>
        <v>1</v>
      </c>
      <c r="F16">
        <f>D3*D11</f>
        <v>450000</v>
      </c>
      <c r="G16" s="4">
        <f>F16/F16</f>
        <v>1</v>
      </c>
      <c r="H16">
        <f>B16+D16+F16</f>
        <v>590000</v>
      </c>
      <c r="I16" s="4">
        <f>H16/H16</f>
        <v>1</v>
      </c>
    </row>
    <row r="17" spans="1:9" x14ac:dyDescent="0.25">
      <c r="A17" t="s">
        <v>36</v>
      </c>
      <c r="C17" s="4"/>
      <c r="E17" s="4"/>
    </row>
    <row r="18" spans="1:9" x14ac:dyDescent="0.25">
      <c r="A18" t="s">
        <v>50</v>
      </c>
      <c r="B18">
        <f>B4*B11</f>
        <v>44000</v>
      </c>
      <c r="C18" s="4">
        <f>B18/B16</f>
        <v>0.55000000000000004</v>
      </c>
      <c r="D18">
        <f>C4*C11</f>
        <v>27000</v>
      </c>
      <c r="E18" s="4">
        <f>D18/D16</f>
        <v>0.45</v>
      </c>
      <c r="F18">
        <f>D4*D11</f>
        <v>157500</v>
      </c>
      <c r="G18" s="4">
        <f>F18/F16</f>
        <v>0.35</v>
      </c>
      <c r="H18">
        <f>B18+D18+F18</f>
        <v>228500</v>
      </c>
      <c r="I18" s="4">
        <f>H18/H16</f>
        <v>0.38728813559322034</v>
      </c>
    </row>
    <row r="19" spans="1:9" x14ac:dyDescent="0.25">
      <c r="A19" t="s">
        <v>53</v>
      </c>
      <c r="B19">
        <f>B5*B11</f>
        <v>4000</v>
      </c>
      <c r="C19" s="4">
        <f>B19/B16</f>
        <v>0.05</v>
      </c>
      <c r="D19">
        <f>C5*C11</f>
        <v>3000</v>
      </c>
      <c r="E19" s="4">
        <f>D19/D16</f>
        <v>0.05</v>
      </c>
      <c r="F19">
        <f>D5*D11</f>
        <v>22500</v>
      </c>
      <c r="G19" s="4">
        <f>F19/F16</f>
        <v>0.05</v>
      </c>
      <c r="H19">
        <f>B19+D19+F19</f>
        <v>29500</v>
      </c>
      <c r="I19" s="4">
        <f>H19/H16</f>
        <v>0.05</v>
      </c>
    </row>
    <row r="20" spans="1:9" x14ac:dyDescent="0.25">
      <c r="A20" t="s">
        <v>27</v>
      </c>
      <c r="B20">
        <f>SUM(B18:B19)</f>
        <v>48000</v>
      </c>
      <c r="C20" s="4">
        <f>B20/B16</f>
        <v>0.6</v>
      </c>
      <c r="D20">
        <f>SUM(D18:D19)</f>
        <v>30000</v>
      </c>
      <c r="E20" s="4">
        <f>D20/D16</f>
        <v>0.5</v>
      </c>
      <c r="F20">
        <f>SUM(F18:F19)</f>
        <v>180000</v>
      </c>
      <c r="G20" s="4">
        <f>F20/F16</f>
        <v>0.4</v>
      </c>
      <c r="H20">
        <f>B20+D20+F20</f>
        <v>258000</v>
      </c>
      <c r="I20" s="4">
        <f>H20/H16</f>
        <v>0.43728813559322033</v>
      </c>
    </row>
    <row r="21" spans="1:9" x14ac:dyDescent="0.25">
      <c r="A21" t="s">
        <v>54</v>
      </c>
      <c r="B21">
        <f>B16-B20</f>
        <v>32000</v>
      </c>
      <c r="C21" s="4">
        <f>B21/B16</f>
        <v>0.4</v>
      </c>
      <c r="D21">
        <f>D16-D20</f>
        <v>30000</v>
      </c>
      <c r="E21" s="4">
        <f>D21/D16</f>
        <v>0.5</v>
      </c>
      <c r="F21">
        <f>F16-F20</f>
        <v>270000</v>
      </c>
      <c r="G21" s="4">
        <f>F21/F16</f>
        <v>0.6</v>
      </c>
      <c r="H21">
        <f>B21+D21+F21</f>
        <v>332000</v>
      </c>
      <c r="I21" s="4">
        <f>H21/H16</f>
        <v>0.56271186440677967</v>
      </c>
    </row>
    <row r="22" spans="1:9" x14ac:dyDescent="0.25">
      <c r="A22" t="s">
        <v>3</v>
      </c>
      <c r="C22" s="4"/>
      <c r="E22" s="4"/>
    </row>
    <row r="23" spans="1:9" x14ac:dyDescent="0.25">
      <c r="A23" t="s">
        <v>50</v>
      </c>
      <c r="C23" s="4"/>
      <c r="E23" s="4"/>
      <c r="I23">
        <f>E7</f>
        <v>120000</v>
      </c>
    </row>
    <row r="24" spans="1:9" x14ac:dyDescent="0.25">
      <c r="A24" t="s">
        <v>51</v>
      </c>
      <c r="C24" s="4"/>
      <c r="E24" s="4"/>
      <c r="I24">
        <f>E8</f>
        <v>100000</v>
      </c>
    </row>
    <row r="25" spans="1:9" x14ac:dyDescent="0.25">
      <c r="A25" t="s">
        <v>55</v>
      </c>
      <c r="C25" s="4"/>
      <c r="E25" s="4"/>
      <c r="I25">
        <f>E9</f>
        <v>50000</v>
      </c>
    </row>
    <row r="26" spans="1:9" x14ac:dyDescent="0.25">
      <c r="A26" t="s">
        <v>56</v>
      </c>
      <c r="C26" s="4"/>
      <c r="E26" s="4"/>
      <c r="I26">
        <f>SUM(I23:I25)</f>
        <v>270000</v>
      </c>
    </row>
    <row r="27" spans="1:9" x14ac:dyDescent="0.25">
      <c r="A27" t="s">
        <v>57</v>
      </c>
      <c r="C27" s="4"/>
      <c r="E27" s="4"/>
      <c r="I27">
        <f>H21-I26</f>
        <v>62000</v>
      </c>
    </row>
    <row r="28" spans="1:9" x14ac:dyDescent="0.25">
      <c r="A28" t="s">
        <v>58</v>
      </c>
      <c r="B28" s="4">
        <f>B16/H16</f>
        <v>0.13559322033898305</v>
      </c>
      <c r="C28" s="4"/>
      <c r="D28" s="4">
        <f>D16/H16</f>
        <v>0.10169491525423729</v>
      </c>
      <c r="E28" s="4"/>
      <c r="F28" s="4">
        <f>F16/H16</f>
        <v>0.76271186440677963</v>
      </c>
      <c r="G28">
        <f>SUM(B28:F28)</f>
        <v>1</v>
      </c>
    </row>
    <row r="29" spans="1:9" x14ac:dyDescent="0.25">
      <c r="A29" t="s">
        <v>39</v>
      </c>
      <c r="B29">
        <f>I26/I21</f>
        <v>479819.27710843371</v>
      </c>
    </row>
    <row r="30" spans="1:9" ht="45" x14ac:dyDescent="0.25">
      <c r="C30" s="8" t="s">
        <v>74</v>
      </c>
      <c r="E30" s="8" t="s">
        <v>75</v>
      </c>
      <c r="G30" s="8" t="s">
        <v>75</v>
      </c>
    </row>
    <row r="31" spans="1:9" x14ac:dyDescent="0.25">
      <c r="A31" t="s">
        <v>73</v>
      </c>
      <c r="B31">
        <f>C21*C31</f>
        <v>8000</v>
      </c>
      <c r="C31" s="1">
        <v>20000</v>
      </c>
      <c r="D31">
        <f>E21*E31</f>
        <v>10000</v>
      </c>
      <c r="E31" s="1">
        <v>20000</v>
      </c>
      <c r="F31">
        <f>G31*G21</f>
        <v>12000</v>
      </c>
      <c r="G31" s="1">
        <v>20000</v>
      </c>
    </row>
    <row r="32" spans="1:9" x14ac:dyDescent="0.25">
      <c r="A32" s="1" t="s">
        <v>72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C9" sqref="C9"/>
    </sheetView>
  </sheetViews>
  <sheetFormatPr defaultRowHeight="15" x14ac:dyDescent="0.25"/>
  <cols>
    <col min="1" max="1" width="21.5703125" bestFit="1" customWidth="1"/>
    <col min="4" max="4" width="16.28515625" bestFit="1" customWidth="1"/>
    <col min="5" max="5" width="10.140625" bestFit="1" customWidth="1"/>
  </cols>
  <sheetData>
    <row r="1" spans="1:11" x14ac:dyDescent="0.25">
      <c r="A1" s="1" t="s">
        <v>76</v>
      </c>
      <c r="C1" t="s">
        <v>62</v>
      </c>
      <c r="D1" t="s">
        <v>82</v>
      </c>
      <c r="E1" s="1" t="s">
        <v>83</v>
      </c>
      <c r="F1" t="s">
        <v>62</v>
      </c>
      <c r="H1" s="1" t="s">
        <v>84</v>
      </c>
    </row>
    <row r="2" spans="1:11" x14ac:dyDescent="0.25">
      <c r="A2" t="s">
        <v>48</v>
      </c>
      <c r="B2" s="1">
        <v>37.5</v>
      </c>
      <c r="C2" s="4">
        <f>B2/B2</f>
        <v>1</v>
      </c>
      <c r="D2">
        <f>B2+E2</f>
        <v>37.5</v>
      </c>
      <c r="F2" s="4">
        <f>D2/D2</f>
        <v>1</v>
      </c>
      <c r="H2" s="1">
        <v>37.5</v>
      </c>
      <c r="I2" s="4">
        <f>H2/H2</f>
        <v>1</v>
      </c>
    </row>
    <row r="3" spans="1:11" x14ac:dyDescent="0.25">
      <c r="A3" t="s">
        <v>77</v>
      </c>
      <c r="B3" s="1">
        <v>22.5</v>
      </c>
      <c r="C3" s="4">
        <f>B3/B2</f>
        <v>0.6</v>
      </c>
      <c r="D3">
        <f>B3+E3</f>
        <v>25.5</v>
      </c>
      <c r="E3" s="1">
        <v>3</v>
      </c>
      <c r="F3" s="4">
        <f>D3/D2</f>
        <v>0.68</v>
      </c>
      <c r="H3" s="1">
        <v>25.5</v>
      </c>
      <c r="I3" s="4">
        <f>H3/H2</f>
        <v>0.68</v>
      </c>
      <c r="K3" t="s">
        <v>91</v>
      </c>
    </row>
    <row r="4" spans="1:11" x14ac:dyDescent="0.25">
      <c r="A4" t="s">
        <v>37</v>
      </c>
      <c r="B4">
        <f>B2-B3</f>
        <v>15</v>
      </c>
      <c r="C4" s="4">
        <f>B4/B2</f>
        <v>0.4</v>
      </c>
      <c r="D4">
        <f>D2-D3</f>
        <v>12</v>
      </c>
      <c r="F4" s="4">
        <f>D4/D2</f>
        <v>0.32</v>
      </c>
      <c r="H4" s="1">
        <f>H2-H3</f>
        <v>12</v>
      </c>
      <c r="I4" s="4">
        <f>H4/H2</f>
        <v>0.32</v>
      </c>
      <c r="K4" t="s">
        <v>85</v>
      </c>
    </row>
    <row r="5" spans="1:11" x14ac:dyDescent="0.25">
      <c r="A5" t="s">
        <v>35</v>
      </c>
      <c r="B5" s="1">
        <v>40000</v>
      </c>
      <c r="K5" t="s">
        <v>117</v>
      </c>
    </row>
    <row r="6" spans="1:11" x14ac:dyDescent="0.25">
      <c r="A6" t="s">
        <v>3</v>
      </c>
      <c r="B6" s="1">
        <v>480000</v>
      </c>
      <c r="H6" t="s">
        <v>102</v>
      </c>
      <c r="I6" t="s">
        <v>100</v>
      </c>
      <c r="K6" t="s">
        <v>118</v>
      </c>
    </row>
    <row r="7" spans="1:11" x14ac:dyDescent="0.25">
      <c r="A7" t="s">
        <v>44</v>
      </c>
      <c r="B7" s="1">
        <v>0</v>
      </c>
      <c r="C7" t="s">
        <v>116</v>
      </c>
      <c r="H7" t="s">
        <v>101</v>
      </c>
      <c r="I7" t="s">
        <v>103</v>
      </c>
      <c r="K7" t="s">
        <v>119</v>
      </c>
    </row>
    <row r="8" spans="1:11" x14ac:dyDescent="0.25">
      <c r="B8" t="s">
        <v>60</v>
      </c>
      <c r="C8" t="s">
        <v>65</v>
      </c>
      <c r="I8" t="s">
        <v>104</v>
      </c>
      <c r="K8">
        <f>25.5/0.6</f>
        <v>42.5</v>
      </c>
    </row>
    <row r="9" spans="1:11" x14ac:dyDescent="0.25">
      <c r="A9" t="s">
        <v>35</v>
      </c>
      <c r="B9">
        <f>B2*B5</f>
        <v>1500000</v>
      </c>
      <c r="C9">
        <f>D2*B5</f>
        <v>1500000</v>
      </c>
    </row>
    <row r="10" spans="1:11" x14ac:dyDescent="0.25">
      <c r="A10" t="s">
        <v>36</v>
      </c>
      <c r="B10">
        <f>B3*B5</f>
        <v>900000</v>
      </c>
      <c r="C10">
        <f>D3*B5</f>
        <v>1020000</v>
      </c>
    </row>
    <row r="11" spans="1:11" x14ac:dyDescent="0.25">
      <c r="A11" t="s">
        <v>37</v>
      </c>
      <c r="B11">
        <f>B9-B10</f>
        <v>600000</v>
      </c>
      <c r="C11">
        <f>C9-C10</f>
        <v>480000</v>
      </c>
    </row>
    <row r="12" spans="1:11" x14ac:dyDescent="0.25">
      <c r="A12" t="s">
        <v>79</v>
      </c>
      <c r="B12">
        <f>B11-B6</f>
        <v>120000</v>
      </c>
      <c r="C12">
        <f>C11-$B$6</f>
        <v>0</v>
      </c>
    </row>
    <row r="13" spans="1:11" ht="30" x14ac:dyDescent="0.25">
      <c r="A13" s="6" t="s">
        <v>80</v>
      </c>
      <c r="B13">
        <f>(B6+B7)/B4</f>
        <v>32000</v>
      </c>
      <c r="C13">
        <f>($B$6+$B$7)/D4</f>
        <v>40000</v>
      </c>
    </row>
    <row r="14" spans="1:11" ht="30" x14ac:dyDescent="0.25">
      <c r="A14" s="6" t="s">
        <v>39</v>
      </c>
      <c r="B14">
        <f>(B6+B7)/C4</f>
        <v>1200000</v>
      </c>
      <c r="C14">
        <f>($B$6+$B$7)/F4</f>
        <v>1500000</v>
      </c>
    </row>
    <row r="15" spans="1:11" x14ac:dyDescent="0.25">
      <c r="A15" t="s">
        <v>81</v>
      </c>
      <c r="B15">
        <f>B11/B12</f>
        <v>5</v>
      </c>
      <c r="C15" t="e">
        <f>C11/C12</f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9" sqref="B19"/>
    </sheetView>
  </sheetViews>
  <sheetFormatPr defaultRowHeight="15" x14ac:dyDescent="0.25"/>
  <cols>
    <col min="1" max="1" width="21.5703125" bestFit="1" customWidth="1"/>
    <col min="3" max="3" width="9.7109375" bestFit="1" customWidth="1"/>
    <col min="4" max="4" width="16.28515625" bestFit="1" customWidth="1"/>
    <col min="5" max="5" width="10.140625" bestFit="1" customWidth="1"/>
  </cols>
  <sheetData>
    <row r="1" spans="1:11" ht="30" x14ac:dyDescent="0.25">
      <c r="A1" s="1" t="s">
        <v>76</v>
      </c>
      <c r="C1" t="s">
        <v>62</v>
      </c>
      <c r="D1" t="s">
        <v>82</v>
      </c>
      <c r="E1" s="8" t="s">
        <v>86</v>
      </c>
      <c r="F1" t="s">
        <v>62</v>
      </c>
      <c r="H1" s="1"/>
      <c r="K1" t="s">
        <v>89</v>
      </c>
    </row>
    <row r="2" spans="1:11" x14ac:dyDescent="0.25">
      <c r="A2" t="s">
        <v>48</v>
      </c>
      <c r="B2" s="1">
        <v>37.5</v>
      </c>
      <c r="C2" s="4">
        <f>B2/B2</f>
        <v>1</v>
      </c>
      <c r="D2">
        <f>B2*G2</f>
        <v>37.5</v>
      </c>
      <c r="F2" s="4">
        <f>D2/D2</f>
        <v>1</v>
      </c>
      <c r="G2">
        <f>1+E2</f>
        <v>1</v>
      </c>
      <c r="H2" s="1"/>
      <c r="I2" s="4"/>
      <c r="K2" t="s">
        <v>90</v>
      </c>
    </row>
    <row r="3" spans="1:11" x14ac:dyDescent="0.25">
      <c r="A3" t="s">
        <v>77</v>
      </c>
      <c r="B3" s="1">
        <v>22.5</v>
      </c>
      <c r="C3" s="4">
        <f>B3/B2</f>
        <v>0.6</v>
      </c>
      <c r="D3">
        <f>B3*G3</f>
        <v>13.5</v>
      </c>
      <c r="E3" s="1">
        <v>-0.4</v>
      </c>
      <c r="F3" s="4">
        <f>D3/D2</f>
        <v>0.36</v>
      </c>
      <c r="G3">
        <f>1+E3</f>
        <v>0.6</v>
      </c>
      <c r="H3" s="1"/>
      <c r="I3" s="4"/>
    </row>
    <row r="4" spans="1:11" x14ac:dyDescent="0.25">
      <c r="A4" t="s">
        <v>37</v>
      </c>
      <c r="B4">
        <f>B2-B3</f>
        <v>15</v>
      </c>
      <c r="C4" s="4">
        <f>B4/B2</f>
        <v>0.4</v>
      </c>
      <c r="D4">
        <f>D2-D3</f>
        <v>24</v>
      </c>
      <c r="F4" s="4">
        <f>D4/D2</f>
        <v>0.64</v>
      </c>
      <c r="H4" s="1"/>
      <c r="I4" s="4"/>
    </row>
    <row r="5" spans="1:11" x14ac:dyDescent="0.25">
      <c r="A5" t="s">
        <v>35</v>
      </c>
      <c r="B5" s="1">
        <v>40000</v>
      </c>
    </row>
    <row r="6" spans="1:11" x14ac:dyDescent="0.25">
      <c r="A6" t="s">
        <v>3</v>
      </c>
      <c r="B6" s="1">
        <v>480000</v>
      </c>
      <c r="D6">
        <f>B6*G6</f>
        <v>912000</v>
      </c>
      <c r="E6" s="1">
        <v>0.9</v>
      </c>
      <c r="G6">
        <f>1+E6</f>
        <v>1.9</v>
      </c>
    </row>
    <row r="7" spans="1:11" x14ac:dyDescent="0.25">
      <c r="A7" t="s">
        <v>44</v>
      </c>
      <c r="B7" s="1">
        <v>0</v>
      </c>
    </row>
    <row r="8" spans="1:11" x14ac:dyDescent="0.25">
      <c r="B8" t="s">
        <v>60</v>
      </c>
      <c r="C8" t="s">
        <v>65</v>
      </c>
    </row>
    <row r="9" spans="1:11" x14ac:dyDescent="0.25">
      <c r="A9" t="s">
        <v>35</v>
      </c>
      <c r="B9">
        <f>B2*B5</f>
        <v>1500000</v>
      </c>
      <c r="C9">
        <f>D2*B5</f>
        <v>1500000</v>
      </c>
      <c r="D9" t="s">
        <v>120</v>
      </c>
    </row>
    <row r="10" spans="1:11" x14ac:dyDescent="0.25">
      <c r="A10" t="s">
        <v>36</v>
      </c>
      <c r="B10">
        <f>B3*B5</f>
        <v>900000</v>
      </c>
      <c r="C10">
        <f>D3*B5</f>
        <v>540000</v>
      </c>
    </row>
    <row r="11" spans="1:11" x14ac:dyDescent="0.25">
      <c r="A11" t="s">
        <v>37</v>
      </c>
      <c r="B11">
        <f>B9-B10</f>
        <v>600000</v>
      </c>
      <c r="C11">
        <f>C9-C10</f>
        <v>960000</v>
      </c>
    </row>
    <row r="12" spans="1:11" x14ac:dyDescent="0.25">
      <c r="A12" t="s">
        <v>79</v>
      </c>
      <c r="B12">
        <f>B11-B6</f>
        <v>120000</v>
      </c>
      <c r="C12">
        <f>C11-D6</f>
        <v>48000</v>
      </c>
    </row>
    <row r="13" spans="1:11" ht="30" x14ac:dyDescent="0.25">
      <c r="A13" s="6" t="s">
        <v>80</v>
      </c>
      <c r="B13">
        <f>(B6+B7)/B4</f>
        <v>32000</v>
      </c>
      <c r="C13">
        <f>(D6+B7)/D4</f>
        <v>38000</v>
      </c>
    </row>
    <row r="14" spans="1:11" ht="30" x14ac:dyDescent="0.25">
      <c r="A14" s="6" t="s">
        <v>39</v>
      </c>
      <c r="B14">
        <f>(B6+B7)/C4</f>
        <v>1200000</v>
      </c>
      <c r="C14">
        <f>(D6+B7)/F4</f>
        <v>1425000</v>
      </c>
    </row>
    <row r="15" spans="1:11" x14ac:dyDescent="0.25">
      <c r="A15" t="s">
        <v>81</v>
      </c>
      <c r="B15">
        <f>B11/B12</f>
        <v>5</v>
      </c>
      <c r="C15">
        <f>C11/C12</f>
        <v>20</v>
      </c>
      <c r="D15" t="s">
        <v>87</v>
      </c>
    </row>
    <row r="17" spans="1:3" x14ac:dyDescent="0.25">
      <c r="A17" s="1" t="s">
        <v>19</v>
      </c>
    </row>
    <row r="18" spans="1:3" x14ac:dyDescent="0.25">
      <c r="A18" s="1" t="s">
        <v>20</v>
      </c>
      <c r="B18" s="1">
        <v>5</v>
      </c>
      <c r="C18" s="1" t="s">
        <v>22</v>
      </c>
    </row>
    <row r="19" spans="1:3" x14ac:dyDescent="0.25">
      <c r="A19" t="s">
        <v>88</v>
      </c>
      <c r="B19">
        <f>B18*B15</f>
        <v>25</v>
      </c>
      <c r="C19">
        <f>B18*C15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ES RIEPILOGO</vt:lpstr>
      <vt:lpstr>ES 5.1 </vt:lpstr>
      <vt:lpstr>ES 5.2 pluriprodotto</vt:lpstr>
      <vt:lpstr>ES 5.13 </vt:lpstr>
      <vt:lpstr>5.11</vt:lpstr>
      <vt:lpstr>5.11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Valentina Lazzarotti</cp:lastModifiedBy>
  <dcterms:created xsi:type="dcterms:W3CDTF">2014-02-24T09:47:57Z</dcterms:created>
  <dcterms:modified xsi:type="dcterms:W3CDTF">2015-02-26T08:31:32Z</dcterms:modified>
</cp:coreProperties>
</file>