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355" windowHeight="77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4" i="1" l="1"/>
  <c r="D102" i="1"/>
  <c r="D98" i="1"/>
  <c r="C104" i="1"/>
  <c r="C102" i="1"/>
  <c r="C98" i="1"/>
  <c r="B104" i="1"/>
  <c r="B98" i="1"/>
  <c r="D93" i="1"/>
  <c r="D90" i="1"/>
  <c r="D86" i="1"/>
  <c r="C93" i="1"/>
  <c r="C90" i="1"/>
  <c r="C86" i="1"/>
  <c r="B93" i="1"/>
  <c r="B90" i="1"/>
  <c r="B86" i="1"/>
  <c r="B79" i="1"/>
  <c r="B78" i="1"/>
  <c r="B77" i="1"/>
  <c r="D77" i="1"/>
  <c r="D76" i="1"/>
  <c r="B76" i="1"/>
  <c r="B60" i="1"/>
  <c r="B59" i="1"/>
  <c r="A73" i="1"/>
  <c r="E72" i="1"/>
  <c r="B67" i="1"/>
  <c r="B64" i="1"/>
  <c r="B63" i="1"/>
  <c r="D63" i="1"/>
  <c r="D62" i="1"/>
  <c r="B62" i="1"/>
  <c r="B61" i="1"/>
  <c r="B58" i="1"/>
  <c r="B52" i="1"/>
  <c r="B51" i="1"/>
  <c r="B47" i="1"/>
  <c r="B46" i="1"/>
  <c r="C42" i="1"/>
  <c r="C39" i="1"/>
  <c r="C38" i="1"/>
  <c r="C34" i="1"/>
  <c r="C36" i="1"/>
  <c r="C35" i="1"/>
  <c r="B42" i="1"/>
  <c r="B39" i="1"/>
  <c r="B38" i="1"/>
  <c r="B34" i="1"/>
  <c r="B37" i="1"/>
  <c r="B36" i="1"/>
  <c r="C33" i="1"/>
  <c r="B33" i="1"/>
  <c r="C31" i="1"/>
  <c r="C29" i="1"/>
  <c r="C27" i="1"/>
  <c r="C23" i="1"/>
  <c r="C25" i="1"/>
  <c r="C24" i="1"/>
  <c r="C22" i="1"/>
  <c r="B31" i="1"/>
  <c r="B29" i="1"/>
  <c r="B27" i="1"/>
  <c r="B23" i="1"/>
  <c r="B26" i="1"/>
  <c r="B25" i="1"/>
  <c r="B22" i="1"/>
  <c r="C19" i="1"/>
  <c r="B19" i="1"/>
  <c r="C18" i="1"/>
  <c r="B18" i="1"/>
  <c r="C17" i="1"/>
  <c r="B17" i="1"/>
  <c r="D11" i="1"/>
  <c r="D9" i="1"/>
  <c r="C9" i="1"/>
  <c r="B9" i="1"/>
  <c r="D8" i="1"/>
  <c r="D7" i="1"/>
  <c r="D6" i="1"/>
  <c r="C6" i="1"/>
  <c r="B6" i="1"/>
  <c r="D5" i="1"/>
  <c r="C5" i="1"/>
  <c r="B5" i="1"/>
  <c r="D4" i="1"/>
  <c r="D3" i="1"/>
  <c r="D2" i="1"/>
</calcChain>
</file>

<file path=xl/sharedStrings.xml><?xml version="1.0" encoding="utf-8"?>
<sst xmlns="http://schemas.openxmlformats.org/spreadsheetml/2006/main" count="100" uniqueCount="73">
  <si>
    <t>12.3</t>
  </si>
  <si>
    <t>ricavi</t>
  </si>
  <si>
    <t>alfa</t>
  </si>
  <si>
    <t>beta</t>
  </si>
  <si>
    <t>tot</t>
  </si>
  <si>
    <t>costo var del venduto</t>
  </si>
  <si>
    <t>costi var comm</t>
  </si>
  <si>
    <t>tot costi var</t>
  </si>
  <si>
    <t>margine di contr</t>
  </si>
  <si>
    <t>costi fissi di produzione</t>
  </si>
  <si>
    <t>costi fissi comm &amp; amm</t>
  </si>
  <si>
    <t>margine di contr di II livello</t>
  </si>
  <si>
    <t>costi fissi comuni</t>
  </si>
  <si>
    <t>reddito op</t>
  </si>
  <si>
    <t>materiali diretti</t>
  </si>
  <si>
    <t>MOD</t>
  </si>
  <si>
    <t>OH var</t>
  </si>
  <si>
    <t>costo var di prod</t>
  </si>
  <si>
    <t>costo fisso di produzione</t>
  </si>
  <si>
    <t xml:space="preserve">costo pieno unitario </t>
  </si>
  <si>
    <t>full costing</t>
  </si>
  <si>
    <t>costo pieno del venduto:</t>
  </si>
  <si>
    <t>RIM in</t>
  </si>
  <si>
    <t>costi di prodotto</t>
  </si>
  <si>
    <t>RF</t>
  </si>
  <si>
    <t>margine lordo ind</t>
  </si>
  <si>
    <t>costi di vendita e amm</t>
  </si>
  <si>
    <t>var</t>
  </si>
  <si>
    <t>fissi</t>
  </si>
  <si>
    <t>RO</t>
  </si>
  <si>
    <t>costo var del venduto:</t>
  </si>
  <si>
    <t>Rim in</t>
  </si>
  <si>
    <t>costi di prod</t>
  </si>
  <si>
    <t>RIM fin</t>
  </si>
  <si>
    <t>costi comm var</t>
  </si>
  <si>
    <t>costi fissi comme e amm</t>
  </si>
  <si>
    <t>riconciliazione</t>
  </si>
  <si>
    <t>utile variable costing</t>
  </si>
  <si>
    <t>+importo differito incorporato nelle riman fin</t>
  </si>
  <si>
    <t>(FC-VC)*unità in scorta</t>
  </si>
  <si>
    <t>utile full costing</t>
  </si>
  <si>
    <t>-importo rilasciato/spesato incorporato nelle RIM in</t>
  </si>
  <si>
    <t>utile full</t>
  </si>
  <si>
    <t>6.5</t>
  </si>
  <si>
    <t>DM</t>
  </si>
  <si>
    <t>DL</t>
  </si>
  <si>
    <t>costo var un</t>
  </si>
  <si>
    <t>costi var comm e amm</t>
  </si>
  <si>
    <t>costi fissi di prod</t>
  </si>
  <si>
    <t>costi fissi comme eamm</t>
  </si>
  <si>
    <t>BEP</t>
  </si>
  <si>
    <t>costi fissi/mdc un</t>
  </si>
  <si>
    <t>costi fissi allocati</t>
  </si>
  <si>
    <t>costo pieno unitario</t>
  </si>
  <si>
    <t>costo pieno del venduto</t>
  </si>
  <si>
    <t>margine lordo</t>
  </si>
  <si>
    <t>costi divendita e amm</t>
  </si>
  <si>
    <t>ro</t>
  </si>
  <si>
    <t>variable costing</t>
  </si>
  <si>
    <t>aprile</t>
  </si>
  <si>
    <t>maggio</t>
  </si>
  <si>
    <t>giugno</t>
  </si>
  <si>
    <t>vendite</t>
  </si>
  <si>
    <t>rim in</t>
  </si>
  <si>
    <t>costi di produzione</t>
  </si>
  <si>
    <t>rim fin</t>
  </si>
  <si>
    <t>margine di contribuzione</t>
  </si>
  <si>
    <t>costi indiretti fissi di prod</t>
  </si>
  <si>
    <t>costi indiretti comm e amm</t>
  </si>
  <si>
    <t>ri</t>
  </si>
  <si>
    <t>costo di prod</t>
  </si>
  <si>
    <t>rf</t>
  </si>
  <si>
    <t>costi comm e 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</si>
</sst>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topLeftCell="A91" zoomScale="256" zoomScaleNormal="256" workbookViewId="0">
      <selection activeCell="B93" sqref="B93"/>
    </sheetView>
  </sheetViews>
  <sheetFormatPr defaultRowHeight="15" x14ac:dyDescent="0.25"/>
  <cols>
    <col min="1" max="1" width="25.7109375" bestFit="1" customWidth="1"/>
  </cols>
  <sheetData>
    <row r="1" spans="1:4" x14ac:dyDescent="0.25">
      <c r="A1" t="s">
        <v>0</v>
      </c>
      <c r="B1" t="s">
        <v>2</v>
      </c>
      <c r="C1" t="s">
        <v>3</v>
      </c>
      <c r="D1" t="s">
        <v>4</v>
      </c>
    </row>
    <row r="2" spans="1:4" x14ac:dyDescent="0.25">
      <c r="A2" t="s">
        <v>1</v>
      </c>
      <c r="B2">
        <v>710</v>
      </c>
      <c r="C2">
        <v>500</v>
      </c>
      <c r="D2">
        <f>SUM(B2:C2)</f>
        <v>1210</v>
      </c>
    </row>
    <row r="3" spans="1:4" x14ac:dyDescent="0.25">
      <c r="A3" t="s">
        <v>5</v>
      </c>
      <c r="B3">
        <v>530</v>
      </c>
      <c r="C3">
        <v>140</v>
      </c>
      <c r="D3">
        <f>SUM(B3:C3)</f>
        <v>670</v>
      </c>
    </row>
    <row r="4" spans="1:4" x14ac:dyDescent="0.25">
      <c r="A4" t="s">
        <v>6</v>
      </c>
      <c r="B4">
        <v>82</v>
      </c>
      <c r="C4">
        <v>125</v>
      </c>
      <c r="D4">
        <f>SUM(B4:C4)</f>
        <v>207</v>
      </c>
    </row>
    <row r="5" spans="1:4" x14ac:dyDescent="0.25">
      <c r="A5" t="s">
        <v>7</v>
      </c>
      <c r="B5">
        <f>B3+B4</f>
        <v>612</v>
      </c>
      <c r="C5">
        <f>C3+C4</f>
        <v>265</v>
      </c>
      <c r="D5">
        <f>SUM(B5:C5)</f>
        <v>877</v>
      </c>
    </row>
    <row r="6" spans="1:4" x14ac:dyDescent="0.25">
      <c r="A6" s="1" t="s">
        <v>8</v>
      </c>
      <c r="B6">
        <f>B2-B5</f>
        <v>98</v>
      </c>
      <c r="C6">
        <f>C2-C5</f>
        <v>235</v>
      </c>
      <c r="D6">
        <f>D2-D5</f>
        <v>333</v>
      </c>
    </row>
    <row r="7" spans="1:4" x14ac:dyDescent="0.25">
      <c r="A7" t="s">
        <v>9</v>
      </c>
      <c r="B7">
        <v>24</v>
      </c>
      <c r="C7">
        <v>53</v>
      </c>
      <c r="D7">
        <f>SUM(B7:C7)</f>
        <v>77</v>
      </c>
    </row>
    <row r="8" spans="1:4" x14ac:dyDescent="0.25">
      <c r="A8" t="s">
        <v>10</v>
      </c>
      <c r="B8">
        <v>60</v>
      </c>
      <c r="C8">
        <v>24</v>
      </c>
      <c r="D8">
        <f>SUM(B8:C8)</f>
        <v>84</v>
      </c>
    </row>
    <row r="9" spans="1:4" x14ac:dyDescent="0.25">
      <c r="A9" s="1" t="s">
        <v>11</v>
      </c>
      <c r="B9" s="1">
        <f>B6-B7-B8</f>
        <v>14</v>
      </c>
      <c r="C9">
        <f>C6-C7-C8</f>
        <v>158</v>
      </c>
      <c r="D9">
        <f>D6-D7-D8</f>
        <v>172</v>
      </c>
    </row>
    <row r="10" spans="1:4" x14ac:dyDescent="0.25">
      <c r="A10" t="s">
        <v>12</v>
      </c>
      <c r="D10">
        <v>66</v>
      </c>
    </row>
    <row r="11" spans="1:4" x14ac:dyDescent="0.25">
      <c r="A11" t="s">
        <v>13</v>
      </c>
      <c r="D11">
        <f>D9-D10</f>
        <v>106</v>
      </c>
    </row>
    <row r="13" spans="1:4" x14ac:dyDescent="0.25">
      <c r="B13">
        <v>1</v>
      </c>
      <c r="C13">
        <v>2</v>
      </c>
    </row>
    <row r="14" spans="1:4" x14ac:dyDescent="0.25">
      <c r="A14" t="s">
        <v>14</v>
      </c>
      <c r="B14">
        <v>11</v>
      </c>
      <c r="C14">
        <v>11</v>
      </c>
    </row>
    <row r="15" spans="1:4" x14ac:dyDescent="0.25">
      <c r="A15" t="s">
        <v>15</v>
      </c>
      <c r="B15">
        <v>6</v>
      </c>
      <c r="C15">
        <v>6</v>
      </c>
    </row>
    <row r="16" spans="1:4" x14ac:dyDescent="0.25">
      <c r="A16" t="s">
        <v>16</v>
      </c>
      <c r="B16">
        <v>3</v>
      </c>
      <c r="C16">
        <v>3</v>
      </c>
    </row>
    <row r="17" spans="1:3" x14ac:dyDescent="0.25">
      <c r="A17" t="s">
        <v>17</v>
      </c>
      <c r="B17" s="1">
        <f>SUM(B14:B16)</f>
        <v>20</v>
      </c>
      <c r="C17" s="1">
        <f>SUM(C14:C16)</f>
        <v>20</v>
      </c>
    </row>
    <row r="18" spans="1:3" x14ac:dyDescent="0.25">
      <c r="A18" t="s">
        <v>18</v>
      </c>
      <c r="B18">
        <f>120000/10000</f>
        <v>12</v>
      </c>
      <c r="C18">
        <f>120000/6000</f>
        <v>20</v>
      </c>
    </row>
    <row r="19" spans="1:3" x14ac:dyDescent="0.25">
      <c r="A19" t="s">
        <v>19</v>
      </c>
      <c r="B19" s="1">
        <f>B17+B18</f>
        <v>32</v>
      </c>
      <c r="C19" s="1">
        <f>C17+C18</f>
        <v>40</v>
      </c>
    </row>
    <row r="21" spans="1:3" x14ac:dyDescent="0.25">
      <c r="A21" t="s">
        <v>20</v>
      </c>
      <c r="B21">
        <v>1</v>
      </c>
      <c r="C21">
        <v>2</v>
      </c>
    </row>
    <row r="22" spans="1:3" x14ac:dyDescent="0.25">
      <c r="A22" t="s">
        <v>1</v>
      </c>
      <c r="B22">
        <f>50*8000</f>
        <v>400000</v>
      </c>
      <c r="C22">
        <f>50*8000</f>
        <v>400000</v>
      </c>
    </row>
    <row r="23" spans="1:3" x14ac:dyDescent="0.25">
      <c r="A23" t="s">
        <v>21</v>
      </c>
      <c r="B23">
        <f>B24+B25-B26</f>
        <v>256000</v>
      </c>
      <c r="C23">
        <f>C24+C25-C26</f>
        <v>304000</v>
      </c>
    </row>
    <row r="24" spans="1:3" x14ac:dyDescent="0.25">
      <c r="A24" t="s">
        <v>22</v>
      </c>
      <c r="B24">
        <v>0</v>
      </c>
      <c r="C24" s="1">
        <f>B26</f>
        <v>64000</v>
      </c>
    </row>
    <row r="25" spans="1:3" x14ac:dyDescent="0.25">
      <c r="A25" t="s">
        <v>23</v>
      </c>
      <c r="B25">
        <f>32*10000</f>
        <v>320000</v>
      </c>
      <c r="C25">
        <f>6000*40</f>
        <v>240000</v>
      </c>
    </row>
    <row r="26" spans="1:3" x14ac:dyDescent="0.25">
      <c r="A26" t="s">
        <v>24</v>
      </c>
      <c r="B26" s="1">
        <f>32*2000</f>
        <v>64000</v>
      </c>
      <c r="C26">
        <v>0</v>
      </c>
    </row>
    <row r="27" spans="1:3" x14ac:dyDescent="0.25">
      <c r="A27" t="s">
        <v>25</v>
      </c>
      <c r="B27">
        <f>B22-B23</f>
        <v>144000</v>
      </c>
      <c r="C27">
        <f>C22-C23</f>
        <v>96000</v>
      </c>
    </row>
    <row r="28" spans="1:3" x14ac:dyDescent="0.25">
      <c r="A28" t="s">
        <v>26</v>
      </c>
    </row>
    <row r="29" spans="1:3" x14ac:dyDescent="0.25">
      <c r="A29" t="s">
        <v>27</v>
      </c>
      <c r="B29">
        <f>5*8000</f>
        <v>40000</v>
      </c>
      <c r="C29">
        <f>5*8000</f>
        <v>40000</v>
      </c>
    </row>
    <row r="30" spans="1:3" x14ac:dyDescent="0.25">
      <c r="A30" t="s">
        <v>28</v>
      </c>
      <c r="B30">
        <v>70000</v>
      </c>
      <c r="C30">
        <v>70000</v>
      </c>
    </row>
    <row r="31" spans="1:3" x14ac:dyDescent="0.25">
      <c r="A31" t="s">
        <v>29</v>
      </c>
      <c r="B31" s="1">
        <f>B27-B29-B30</f>
        <v>34000</v>
      </c>
      <c r="C31" s="1">
        <f>C27-C29-C30</f>
        <v>-14000</v>
      </c>
    </row>
    <row r="33" spans="1:3" x14ac:dyDescent="0.25">
      <c r="A33" t="s">
        <v>1</v>
      </c>
      <c r="B33">
        <f>50*8000</f>
        <v>400000</v>
      </c>
      <c r="C33">
        <f>50*8000</f>
        <v>400000</v>
      </c>
    </row>
    <row r="34" spans="1:3" x14ac:dyDescent="0.25">
      <c r="A34" t="s">
        <v>30</v>
      </c>
      <c r="B34">
        <f>B35+B36-B37</f>
        <v>160000</v>
      </c>
      <c r="C34">
        <f>C35+C36-C37</f>
        <v>160000</v>
      </c>
    </row>
    <row r="35" spans="1:3" x14ac:dyDescent="0.25">
      <c r="A35" t="s">
        <v>31</v>
      </c>
      <c r="B35">
        <v>0</v>
      </c>
      <c r="C35">
        <f>B37</f>
        <v>40000</v>
      </c>
    </row>
    <row r="36" spans="1:3" x14ac:dyDescent="0.25">
      <c r="A36" t="s">
        <v>32</v>
      </c>
      <c r="B36">
        <f>20*10000</f>
        <v>200000</v>
      </c>
      <c r="C36">
        <f>20*6000</f>
        <v>120000</v>
      </c>
    </row>
    <row r="37" spans="1:3" x14ac:dyDescent="0.25">
      <c r="A37" t="s">
        <v>33</v>
      </c>
      <c r="B37" s="1">
        <f>20*2000</f>
        <v>40000</v>
      </c>
      <c r="C37">
        <v>0</v>
      </c>
    </row>
    <row r="38" spans="1:3" x14ac:dyDescent="0.25">
      <c r="A38" t="s">
        <v>34</v>
      </c>
      <c r="B38">
        <f>5*8000</f>
        <v>40000</v>
      </c>
      <c r="C38">
        <f>5*8000</f>
        <v>40000</v>
      </c>
    </row>
    <row r="39" spans="1:3" x14ac:dyDescent="0.25">
      <c r="A39" t="s">
        <v>8</v>
      </c>
      <c r="B39">
        <f>B33-B34-B38</f>
        <v>200000</v>
      </c>
      <c r="C39">
        <f>C33-C34-C38</f>
        <v>200000</v>
      </c>
    </row>
    <row r="40" spans="1:3" x14ac:dyDescent="0.25">
      <c r="A40" t="s">
        <v>9</v>
      </c>
      <c r="B40">
        <v>120000</v>
      </c>
      <c r="C40">
        <v>120000</v>
      </c>
    </row>
    <row r="41" spans="1:3" x14ac:dyDescent="0.25">
      <c r="A41" t="s">
        <v>35</v>
      </c>
      <c r="B41">
        <v>70000</v>
      </c>
      <c r="C41">
        <v>70000</v>
      </c>
    </row>
    <row r="42" spans="1:3" x14ac:dyDescent="0.25">
      <c r="A42" t="s">
        <v>13</v>
      </c>
      <c r="B42" s="2">
        <f>B39-B40-B41</f>
        <v>10000</v>
      </c>
      <c r="C42" s="2">
        <f>C39-C40-C41</f>
        <v>10000</v>
      </c>
    </row>
    <row r="44" spans="1:3" x14ac:dyDescent="0.25">
      <c r="A44" t="s">
        <v>36</v>
      </c>
    </row>
    <row r="45" spans="1:3" x14ac:dyDescent="0.25">
      <c r="A45" t="s">
        <v>37</v>
      </c>
      <c r="B45">
        <v>10000</v>
      </c>
    </row>
    <row r="46" spans="1:3" ht="30" x14ac:dyDescent="0.25">
      <c r="A46" s="3" t="s">
        <v>38</v>
      </c>
      <c r="B46">
        <f>(32-20)*2000</f>
        <v>24000</v>
      </c>
    </row>
    <row r="47" spans="1:3" x14ac:dyDescent="0.25">
      <c r="A47" t="s">
        <v>40</v>
      </c>
      <c r="B47">
        <f>B45+B46</f>
        <v>34000</v>
      </c>
    </row>
    <row r="48" spans="1:3" x14ac:dyDescent="0.25">
      <c r="A48" t="s">
        <v>39</v>
      </c>
    </row>
    <row r="50" spans="1:5" x14ac:dyDescent="0.25">
      <c r="A50" t="s">
        <v>37</v>
      </c>
      <c r="B50">
        <v>10000</v>
      </c>
    </row>
    <row r="51" spans="1:5" ht="30" x14ac:dyDescent="0.25">
      <c r="A51" s="3" t="s">
        <v>41</v>
      </c>
      <c r="B51">
        <f>(32-20)*2000</f>
        <v>24000</v>
      </c>
    </row>
    <row r="52" spans="1:5" x14ac:dyDescent="0.25">
      <c r="A52" t="s">
        <v>42</v>
      </c>
      <c r="B52">
        <f>B50-B51</f>
        <v>-14000</v>
      </c>
    </row>
    <row r="54" spans="1:5" x14ac:dyDescent="0.25">
      <c r="A54" t="s">
        <v>43</v>
      </c>
    </row>
    <row r="55" spans="1:5" x14ac:dyDescent="0.25">
      <c r="A55" t="s">
        <v>44</v>
      </c>
      <c r="B55">
        <v>60</v>
      </c>
    </row>
    <row r="56" spans="1:5" x14ac:dyDescent="0.25">
      <c r="A56" t="s">
        <v>45</v>
      </c>
      <c r="B56">
        <v>30</v>
      </c>
    </row>
    <row r="57" spans="1:5" x14ac:dyDescent="0.25">
      <c r="A57" t="s">
        <v>16</v>
      </c>
      <c r="B57">
        <v>10</v>
      </c>
    </row>
    <row r="58" spans="1:5" x14ac:dyDescent="0.25">
      <c r="A58" t="s">
        <v>46</v>
      </c>
      <c r="B58">
        <f>SUM(B55:B57)</f>
        <v>100</v>
      </c>
    </row>
    <row r="59" spans="1:5" x14ac:dyDescent="0.25">
      <c r="A59" t="s">
        <v>52</v>
      </c>
      <c r="B59">
        <f>300000/10000</f>
        <v>30</v>
      </c>
    </row>
    <row r="60" spans="1:5" x14ac:dyDescent="0.25">
      <c r="A60" t="s">
        <v>53</v>
      </c>
      <c r="B60">
        <f>B58+B59</f>
        <v>130</v>
      </c>
    </row>
    <row r="61" spans="1:5" x14ac:dyDescent="0.25">
      <c r="A61" t="s">
        <v>1</v>
      </c>
      <c r="B61">
        <f>200*9000</f>
        <v>1800000</v>
      </c>
    </row>
    <row r="62" spans="1:5" x14ac:dyDescent="0.25">
      <c r="A62" t="s">
        <v>5</v>
      </c>
      <c r="B62">
        <f>100*9000</f>
        <v>900000</v>
      </c>
      <c r="D62">
        <f>100*10000</f>
        <v>1000000</v>
      </c>
      <c r="E62" t="s">
        <v>32</v>
      </c>
    </row>
    <row r="63" spans="1:5" x14ac:dyDescent="0.25">
      <c r="A63" t="s">
        <v>47</v>
      </c>
      <c r="B63">
        <f>20*9000</f>
        <v>180000</v>
      </c>
      <c r="D63" s="2">
        <f>100*1000</f>
        <v>100000</v>
      </c>
      <c r="E63" t="s">
        <v>33</v>
      </c>
    </row>
    <row r="64" spans="1:5" x14ac:dyDescent="0.25">
      <c r="A64" t="s">
        <v>8</v>
      </c>
      <c r="B64">
        <f>B61-B62-B63</f>
        <v>720000</v>
      </c>
    </row>
    <row r="65" spans="1:5" x14ac:dyDescent="0.25">
      <c r="A65" t="s">
        <v>48</v>
      </c>
      <c r="B65">
        <v>300000</v>
      </c>
    </row>
    <row r="66" spans="1:5" x14ac:dyDescent="0.25">
      <c r="A66" t="s">
        <v>49</v>
      </c>
      <c r="B66">
        <v>450000</v>
      </c>
    </row>
    <row r="67" spans="1:5" x14ac:dyDescent="0.25">
      <c r="A67" t="s">
        <v>29</v>
      </c>
      <c r="B67" s="2">
        <f>B64-B65-B66</f>
        <v>-30000</v>
      </c>
    </row>
    <row r="69" spans="1:5" x14ac:dyDescent="0.25">
      <c r="A69" t="s">
        <v>50</v>
      </c>
    </row>
    <row r="70" spans="1:5" x14ac:dyDescent="0.25">
      <c r="A70" t="s">
        <v>51</v>
      </c>
    </row>
    <row r="71" spans="1:5" x14ac:dyDescent="0.25">
      <c r="A71">
        <v>750000</v>
      </c>
    </row>
    <row r="72" spans="1:5" x14ac:dyDescent="0.25">
      <c r="A72">
        <v>80</v>
      </c>
      <c r="B72">
        <v>200</v>
      </c>
      <c r="C72">
        <v>100</v>
      </c>
      <c r="D72">
        <v>20</v>
      </c>
      <c r="E72">
        <f>B72-C72-D72</f>
        <v>80</v>
      </c>
    </row>
    <row r="73" spans="1:5" x14ac:dyDescent="0.25">
      <c r="A73">
        <f>A71/A72</f>
        <v>9375</v>
      </c>
    </row>
    <row r="74" spans="1:5" x14ac:dyDescent="0.25">
      <c r="A74" t="s">
        <v>20</v>
      </c>
    </row>
    <row r="75" spans="1:5" x14ac:dyDescent="0.25">
      <c r="A75" t="s">
        <v>1</v>
      </c>
      <c r="B75">
        <v>1800000</v>
      </c>
    </row>
    <row r="76" spans="1:5" x14ac:dyDescent="0.25">
      <c r="A76" t="s">
        <v>54</v>
      </c>
      <c r="B76">
        <f>130*9000</f>
        <v>1170000</v>
      </c>
      <c r="D76">
        <f>130*10000</f>
        <v>1300000</v>
      </c>
      <c r="E76" t="s">
        <v>32</v>
      </c>
    </row>
    <row r="77" spans="1:5" x14ac:dyDescent="0.25">
      <c r="A77" t="s">
        <v>55</v>
      </c>
      <c r="B77">
        <f>B75-B76</f>
        <v>630000</v>
      </c>
      <c r="D77" s="2">
        <f>130*1000</f>
        <v>130000</v>
      </c>
      <c r="E77" t="s">
        <v>33</v>
      </c>
    </row>
    <row r="78" spans="1:5" x14ac:dyDescent="0.25">
      <c r="A78" t="s">
        <v>56</v>
      </c>
      <c r="B78">
        <f>(20*9000)+450000</f>
        <v>630000</v>
      </c>
    </row>
    <row r="79" spans="1:5" x14ac:dyDescent="0.25">
      <c r="A79" t="s">
        <v>57</v>
      </c>
      <c r="B79">
        <f>B77-B78</f>
        <v>0</v>
      </c>
    </row>
    <row r="80" spans="1:5" x14ac:dyDescent="0.25">
      <c r="A80">
        <v>30000</v>
      </c>
    </row>
    <row r="81" spans="1:4" x14ac:dyDescent="0.25">
      <c r="A81">
        <v>30</v>
      </c>
      <c r="B81">
        <v>1000</v>
      </c>
    </row>
    <row r="83" spans="1:4" x14ac:dyDescent="0.25">
      <c r="A83" t="s">
        <v>58</v>
      </c>
    </row>
    <row r="84" spans="1:4" x14ac:dyDescent="0.25">
      <c r="B84" t="s">
        <v>59</v>
      </c>
      <c r="C84" t="s">
        <v>60</v>
      </c>
      <c r="D84" t="s">
        <v>61</v>
      </c>
    </row>
    <row r="85" spans="1:4" x14ac:dyDescent="0.25">
      <c r="A85" t="s">
        <v>62</v>
      </c>
      <c r="B85">
        <v>0</v>
      </c>
      <c r="C85">
        <v>100000</v>
      </c>
      <c r="D85">
        <v>100000</v>
      </c>
    </row>
    <row r="86" spans="1:4" x14ac:dyDescent="0.25">
      <c r="A86" t="s">
        <v>5</v>
      </c>
      <c r="B86">
        <f>B87+B88-B89</f>
        <v>0</v>
      </c>
      <c r="C86">
        <f>C87+C88-C89</f>
        <v>30000</v>
      </c>
      <c r="D86">
        <f>D87+D88-D89</f>
        <v>30000</v>
      </c>
    </row>
    <row r="87" spans="1:4" x14ac:dyDescent="0.25">
      <c r="A87" t="s">
        <v>63</v>
      </c>
      <c r="B87">
        <v>0</v>
      </c>
      <c r="C87">
        <v>30000</v>
      </c>
      <c r="D87" s="2">
        <v>30000</v>
      </c>
    </row>
    <row r="88" spans="1:4" x14ac:dyDescent="0.25">
      <c r="A88" t="s">
        <v>64</v>
      </c>
      <c r="B88">
        <v>30000</v>
      </c>
      <c r="C88">
        <v>30000</v>
      </c>
      <c r="D88">
        <v>0</v>
      </c>
    </row>
    <row r="89" spans="1:4" x14ac:dyDescent="0.25">
      <c r="A89" t="s">
        <v>65</v>
      </c>
      <c r="B89" s="2">
        <v>30000</v>
      </c>
      <c r="C89">
        <v>30000</v>
      </c>
      <c r="D89">
        <v>0</v>
      </c>
    </row>
    <row r="90" spans="1:4" x14ac:dyDescent="0.25">
      <c r="A90" t="s">
        <v>66</v>
      </c>
      <c r="B90">
        <f>B85-B86</f>
        <v>0</v>
      </c>
      <c r="C90">
        <f>C85-C86</f>
        <v>70000</v>
      </c>
      <c r="D90">
        <f>D85-D86</f>
        <v>70000</v>
      </c>
    </row>
    <row r="91" spans="1:4" x14ac:dyDescent="0.25">
      <c r="A91" t="s">
        <v>67</v>
      </c>
      <c r="B91">
        <v>40000</v>
      </c>
      <c r="C91">
        <v>40000</v>
      </c>
      <c r="D91">
        <v>40000</v>
      </c>
    </row>
    <row r="92" spans="1:4" x14ac:dyDescent="0.25">
      <c r="A92" t="s">
        <v>68</v>
      </c>
      <c r="B92">
        <v>10000</v>
      </c>
      <c r="C92">
        <v>10000</v>
      </c>
      <c r="D92">
        <v>10000</v>
      </c>
    </row>
    <row r="93" spans="1:4" x14ac:dyDescent="0.25">
      <c r="A93" t="s">
        <v>29</v>
      </c>
      <c r="B93">
        <f>B90-B91-B92</f>
        <v>-50000</v>
      </c>
      <c r="C93" s="2">
        <f>C90-C91-C92</f>
        <v>20000</v>
      </c>
      <c r="D93" s="2">
        <f>D90-D91-D92</f>
        <v>20000</v>
      </c>
    </row>
    <row r="95" spans="1:4" x14ac:dyDescent="0.25">
      <c r="A95" t="s">
        <v>20</v>
      </c>
    </row>
    <row r="96" spans="1:4" x14ac:dyDescent="0.25">
      <c r="B96" t="s">
        <v>59</v>
      </c>
      <c r="C96" t="s">
        <v>60</v>
      </c>
      <c r="D96" t="s">
        <v>61</v>
      </c>
    </row>
    <row r="97" spans="1:4" x14ac:dyDescent="0.25">
      <c r="A97" t="s">
        <v>62</v>
      </c>
      <c r="B97">
        <v>0</v>
      </c>
      <c r="C97">
        <v>100000</v>
      </c>
      <c r="D97">
        <v>100000</v>
      </c>
    </row>
    <row r="98" spans="1:4" x14ac:dyDescent="0.25">
      <c r="A98" t="s">
        <v>54</v>
      </c>
      <c r="B98">
        <f>B99+B100-B101</f>
        <v>0</v>
      </c>
      <c r="C98">
        <f>C99+C100-C101</f>
        <v>70000</v>
      </c>
      <c r="D98">
        <f>D99+D100-D101</f>
        <v>110000</v>
      </c>
    </row>
    <row r="99" spans="1:4" x14ac:dyDescent="0.25">
      <c r="A99" t="s">
        <v>69</v>
      </c>
      <c r="B99">
        <v>0</v>
      </c>
      <c r="C99">
        <v>70000</v>
      </c>
      <c r="D99" s="2">
        <v>70000</v>
      </c>
    </row>
    <row r="100" spans="1:4" x14ac:dyDescent="0.25">
      <c r="A100" t="s">
        <v>70</v>
      </c>
      <c r="B100">
        <v>70000</v>
      </c>
      <c r="C100">
        <v>70000</v>
      </c>
      <c r="D100">
        <v>40000</v>
      </c>
    </row>
    <row r="101" spans="1:4" x14ac:dyDescent="0.25">
      <c r="A101" t="s">
        <v>71</v>
      </c>
      <c r="B101" s="2">
        <v>70000</v>
      </c>
      <c r="C101">
        <v>70000</v>
      </c>
      <c r="D101">
        <v>0</v>
      </c>
    </row>
    <row r="102" spans="1:4" x14ac:dyDescent="0.25">
      <c r="A102" t="s">
        <v>55</v>
      </c>
      <c r="B102">
        <v>0</v>
      </c>
      <c r="C102">
        <f>C97-C98</f>
        <v>30000</v>
      </c>
      <c r="D102">
        <f>D97-D98</f>
        <v>-10000</v>
      </c>
    </row>
    <row r="103" spans="1:4" x14ac:dyDescent="0.25">
      <c r="A103" t="s">
        <v>72</v>
      </c>
      <c r="B103">
        <v>10000</v>
      </c>
      <c r="C103">
        <v>10000</v>
      </c>
      <c r="D103">
        <v>10000</v>
      </c>
    </row>
    <row r="104" spans="1:4" x14ac:dyDescent="0.25">
      <c r="A104" t="s">
        <v>57</v>
      </c>
      <c r="B104">
        <f>B102-B103</f>
        <v>-10000</v>
      </c>
      <c r="C104" s="2">
        <f>C102-C103</f>
        <v>20000</v>
      </c>
      <c r="D104" s="2">
        <f>D102-D103</f>
        <v>-20000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ulgDoc</dc:creator>
  <cp:lastModifiedBy>ulgDoc</cp:lastModifiedBy>
  <dcterms:created xsi:type="dcterms:W3CDTF">2016-05-11T09:07:12Z</dcterms:created>
  <dcterms:modified xsi:type="dcterms:W3CDTF">2016-05-11T11:01:55Z</dcterms:modified>
</cp:coreProperties>
</file>