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7815" windowHeight="6870" tabRatio="954" firstSheet="9" activeTab="14"/>
  </bookViews>
  <sheets>
    <sheet name="Menù" sheetId="1" r:id="rId1"/>
    <sheet name="Input" sheetId="2" r:id="rId2"/>
    <sheet name="CE_variable" sheetId="3" r:id="rId3"/>
    <sheet name="CE_direct_evoluto" sheetId="4" r:id="rId4"/>
    <sheet name="base-unica" sheetId="5" r:id="rId5"/>
    <sheet name="CE_base_unica" sheetId="6" r:id="rId6"/>
    <sheet name="funzionale" sheetId="7" r:id="rId7"/>
    <sheet name="CE_funzionale" sheetId="8" r:id="rId8"/>
    <sheet name="ger_cau-localizzaz" sheetId="9" r:id="rId9"/>
    <sheet name="ger_cau-ripartizione" sheetId="10" r:id="rId10"/>
    <sheet name="CE_ger_cau" sheetId="11" r:id="rId11"/>
    <sheet name="attività-localizz" sheetId="12" r:id="rId12"/>
    <sheet name="attività-costing-TOT" sheetId="13" r:id="rId13"/>
    <sheet name="attività-costing" sheetId="14" r:id="rId14"/>
    <sheet name="CE_activity" sheetId="15" r:id="rId15"/>
  </sheets>
  <externalReferences>
    <externalReference r:id="rId18"/>
    <externalReference r:id="rId19"/>
    <externalReference r:id="rId20"/>
  </externalReferences>
  <definedNames>
    <definedName name="_xlnm.Print_Area" localSheetId="13">'attività-costing'!$A$1:$F$15</definedName>
    <definedName name="_xlnm.Print_Area" localSheetId="12">'attività-costing-TOT'!$A$1:$F$21</definedName>
    <definedName name="_xlnm.Print_Area" localSheetId="11">'attività-localizz'!$A$1:$H$38</definedName>
    <definedName name="_xlnm.Print_Area" localSheetId="4">'base-unica'!$B$1:$C$21</definedName>
    <definedName name="_xlnm.Print_Area" localSheetId="14">'CE_activity'!$A$1:$G$14</definedName>
    <definedName name="_xlnm.Print_Area" localSheetId="5">'CE_base_unica'!$A$1:$G$12</definedName>
    <definedName name="_xlnm.Print_Area" localSheetId="3">'CE_direct_evoluto'!$A$1:$G$13</definedName>
    <definedName name="_xlnm.Print_Area" localSheetId="7">'CE_funzionale'!$A$1:$G$14</definedName>
    <definedName name="_xlnm.Print_Area" localSheetId="10">'CE_ger_cau'!$A$1:$G$10</definedName>
    <definedName name="_xlnm.Print_Area" localSheetId="2">'CE_variable'!#REF!</definedName>
    <definedName name="_xlnm.Print_Area" localSheetId="6">'funzionale'!$A$1:$K$21</definedName>
    <definedName name="_xlnm.Print_Area" localSheetId="8">'ger_cau-localizzaz'!$A$1:$R$23</definedName>
    <definedName name="_xlnm.Print_Area" localSheetId="9">'ger_cau-ripartizione'!$A$1:$K$32</definedName>
    <definedName name="_xlnm.Print_Area" localSheetId="1">'Input'!$A$1:$G$40</definedName>
    <definedName name="menù">#REF!</definedName>
    <definedName name="soluzione4">#REF!</definedName>
    <definedName name="soluzione5">#REF!</definedName>
  </definedNames>
  <calcPr fullCalcOnLoad="1"/>
</workbook>
</file>

<file path=xl/comments11.xml><?xml version="1.0" encoding="utf-8"?>
<comments xmlns="http://schemas.openxmlformats.org/spreadsheetml/2006/main">
  <authors>
    <author>Alberto Bubbio</author>
  </authors>
  <commentList>
    <comment ref="F7" authorId="0">
      <text>
        <r>
          <rPr>
            <b/>
            <sz val="9"/>
            <rFont val="Tahoma"/>
            <family val="2"/>
          </rPr>
          <t>Alberto Bubbio: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<sst xmlns="http://schemas.openxmlformats.org/spreadsheetml/2006/main" count="450" uniqueCount="234">
  <si>
    <t>Alcuni dati utili</t>
  </si>
  <si>
    <t>Reparto telaio ad uncinetto</t>
  </si>
  <si>
    <t>Rep Tuft 1</t>
  </si>
  <si>
    <t>Rep Tuft 2</t>
  </si>
  <si>
    <t>Reparto Tele</t>
  </si>
  <si>
    <t>Totale</t>
  </si>
  <si>
    <t>PRODOTTI</t>
  </si>
  <si>
    <t xml:space="preserve"> Tessuti ad Uncinetto</t>
  </si>
  <si>
    <t>Ciniglia a costa Stretta</t>
  </si>
  <si>
    <t>Ciniglia a costa Larga</t>
  </si>
  <si>
    <t>Cotone grammatura Leggera</t>
  </si>
  <si>
    <t>Cotone grammatura Pesante</t>
  </si>
  <si>
    <t>Capacità produttiva disponibile (h/telaio)</t>
  </si>
  <si>
    <t>Tempi standard di produzione</t>
  </si>
  <si>
    <t>Volume di produzione (mtl)</t>
  </si>
  <si>
    <t>Ore macchina utilizzate</t>
  </si>
  <si>
    <t>Ore non utilizzate</t>
  </si>
  <si>
    <t>Prezzo di vendita unitario</t>
  </si>
  <si>
    <t>Costi per metro lineare</t>
  </si>
  <si>
    <t>Materia Prima</t>
  </si>
  <si>
    <t>Costo MOD</t>
  </si>
  <si>
    <t>Costo indiretto variabile</t>
  </si>
  <si>
    <t>Provvigioni (%)</t>
  </si>
  <si>
    <t>Provvigioni</t>
  </si>
  <si>
    <t xml:space="preserve">La rete di vendita indiretta è composta da dieci agenti cui lo S.L.O. corrisponde delle provvigioni nella </t>
  </si>
  <si>
    <t>misura del 10% per il tessuto ad uncinetto e la ciniglia a costa larga e del 7% sui restanti prodotti</t>
  </si>
  <si>
    <t>COSTI FISSI COMUNI</t>
  </si>
  <si>
    <t>Responsabile produzione</t>
  </si>
  <si>
    <t>Manodopera indiretta</t>
  </si>
  <si>
    <t>Stipendi impiegati</t>
  </si>
  <si>
    <t>Totale quote TFR</t>
  </si>
  <si>
    <t>Manutenzione</t>
  </si>
  <si>
    <t>Responsabile commerciale</t>
  </si>
  <si>
    <t>Spese commerciali</t>
  </si>
  <si>
    <t>Ingegneri e R&amp;S</t>
  </si>
  <si>
    <t>Spedizione e trasporti</t>
  </si>
  <si>
    <t>Spese pubblicitarie</t>
  </si>
  <si>
    <t>Altre spese generali</t>
  </si>
  <si>
    <t>Consulenza esterna</t>
  </si>
  <si>
    <t>Fatturato</t>
  </si>
  <si>
    <t>Costo totale MOD</t>
  </si>
  <si>
    <t>Volumi di produzione massimi producibili (in mtl)</t>
  </si>
  <si>
    <t>Costi ind. var. di produz. Sui volumi di produzione effettivi</t>
  </si>
  <si>
    <t>Costi ind. var. di produz. sui volumi massimi producibili</t>
  </si>
  <si>
    <t>Conto economico a Variable Costing</t>
  </si>
  <si>
    <t>Uncinetto</t>
  </si>
  <si>
    <t>Ciniglia Costa Stretta</t>
  </si>
  <si>
    <t>Ciniglia Costa Larga</t>
  </si>
  <si>
    <t>Tele Cotone Grammatura Leggera</t>
  </si>
  <si>
    <t>Tele Cotone Grammatura Pesante</t>
  </si>
  <si>
    <t>Ricavi di vendita</t>
  </si>
  <si>
    <t>Costo materie prime</t>
  </si>
  <si>
    <t>Provvigioni al mt/l</t>
  </si>
  <si>
    <t>Altri costi  variabili</t>
  </si>
  <si>
    <t>Totale costi variabili</t>
  </si>
  <si>
    <t>I Margine di contribuzione</t>
  </si>
  <si>
    <t>Costi  fissi complessivi</t>
  </si>
  <si>
    <t>Reddito operativo aziendale</t>
  </si>
  <si>
    <t>Altri costi  indiretti  variabili</t>
  </si>
  <si>
    <t>Costi  fissi  specifici</t>
  </si>
  <si>
    <t>II  Margine  di  contribuzione</t>
  </si>
  <si>
    <t>Costi  fissi  comuni</t>
  </si>
  <si>
    <t>CALCOLO  DEL  COEFFICIENTE  di  RIPARTIZIONE</t>
  </si>
  <si>
    <t>Totale costi</t>
  </si>
  <si>
    <t>Costi Indiretti  Variabili  di  fabbricazione</t>
  </si>
  <si>
    <t>Costi specifici dei reparti di produzione</t>
  </si>
  <si>
    <t>Responsabile Produzione</t>
  </si>
  <si>
    <t>Manodopera Indiretta</t>
  </si>
  <si>
    <t>Quota TFR.</t>
  </si>
  <si>
    <t>Responsabile Commerciale</t>
  </si>
  <si>
    <t>Spedizioni e trasporti</t>
  </si>
  <si>
    <t>Spese di pubblicità</t>
  </si>
  <si>
    <t>Stipendi Impiegati</t>
  </si>
  <si>
    <t>Totale Costi</t>
  </si>
  <si>
    <t/>
  </si>
  <si>
    <t>Ore Telaio disponibili</t>
  </si>
  <si>
    <t>Basi di ripartizione</t>
  </si>
  <si>
    <t>Coefficiente di ripartizione</t>
  </si>
  <si>
    <t>Conto economico a full costing - BASE  UNICA</t>
  </si>
  <si>
    <t>TOTALE</t>
  </si>
  <si>
    <t>Materia prima al mt/l</t>
  </si>
  <si>
    <t>MOD al mt/l</t>
  </si>
  <si>
    <t>Quota di costi fissi</t>
  </si>
  <si>
    <t>R.O. di prodotto</t>
  </si>
  <si>
    <t>Localizzazione nei centri di costo e calcolo dei coefficienti di ripartizione</t>
  </si>
  <si>
    <t>Area Fabbricazione</t>
  </si>
  <si>
    <t>Area Commerciale</t>
  </si>
  <si>
    <t xml:space="preserve">Area amministrativa </t>
  </si>
  <si>
    <t>Costi Ind. Var. fabbricazione</t>
  </si>
  <si>
    <t>Costi specifi rep. produz.</t>
  </si>
  <si>
    <t>Costo di manodopera diretta</t>
  </si>
  <si>
    <t>Totale costo del personale</t>
  </si>
  <si>
    <t>Peso in % del costo del personale</t>
  </si>
  <si>
    <t>Quota di TFR</t>
  </si>
  <si>
    <t>Totale di Centro di Costo</t>
  </si>
  <si>
    <t>Fatturato complessivo</t>
  </si>
  <si>
    <t>Conto economico a full costing - BASI  MULTIPLE  SECONDO  LOGICA  FUNZIONALE</t>
  </si>
  <si>
    <t>Quote  di  costi  fissi imputati ai volumi di produzione/vendita:</t>
  </si>
  <si>
    <t>Area  fabbricazione</t>
  </si>
  <si>
    <t>Area  commerciale</t>
  </si>
  <si>
    <t>Area  amministrativa</t>
  </si>
  <si>
    <t>Totale costi fissi</t>
  </si>
  <si>
    <r>
      <t>Costi fissi specifici di reparto complessivi</t>
    </r>
    <r>
      <rPr>
        <sz val="12"/>
        <rFont val="Arial"/>
        <family val="2"/>
      </rPr>
      <t xml:space="preserve"> (ammortamento, energia elettrica, ecc.)</t>
    </r>
  </si>
  <si>
    <t>FULL COSTING A BASE MULTIPLA: LOGICA GERARCHICO-CAUSALE</t>
  </si>
  <si>
    <t>REPARTI PRODUTTIVI PRINCIPALI</t>
  </si>
  <si>
    <t>REPARTI PRODUTTIVI AUSILIARI</t>
  </si>
  <si>
    <t>CENTRO DI SERVIZI</t>
  </si>
  <si>
    <t>Telai Uncinetto</t>
  </si>
  <si>
    <t>RepTuft 2</t>
  </si>
  <si>
    <t>Rep Tele</t>
  </si>
  <si>
    <t>Ufficio Comm.le</t>
  </si>
  <si>
    <t>Comuni Fabbricazione</t>
  </si>
  <si>
    <t>Manutenz.</t>
  </si>
  <si>
    <t>Ricerca &amp; Sviluppo</t>
  </si>
  <si>
    <t>Amministrazione</t>
  </si>
  <si>
    <t>C. Ind. Var. di fabbricaz.</t>
  </si>
  <si>
    <t>C. Fissi Spec. reparti pdz.</t>
  </si>
  <si>
    <t>Resp. Produzione</t>
  </si>
  <si>
    <t>Ufficio Commerciale</t>
  </si>
  <si>
    <t>MOI</t>
  </si>
  <si>
    <t>Costo del personale</t>
  </si>
  <si>
    <t>Quota di TFR da attribuire ad ogni area</t>
  </si>
  <si>
    <t>Resp. Comm.le</t>
  </si>
  <si>
    <t>Base di ripartizione</t>
  </si>
  <si>
    <t>Ore telaio utilizzate</t>
  </si>
  <si>
    <t>Numero di interventi</t>
  </si>
  <si>
    <t>Ore effettive dedicate ai differenti tessuti</t>
  </si>
  <si>
    <t>Costo del personale escluso gli impiegati</t>
  </si>
  <si>
    <t>Valore complessivo BdR</t>
  </si>
  <si>
    <t>CHIUSURA CENTRI DI COSTO DI SERVIZI E AUSILIARI (logica  gerarchico - causale)</t>
  </si>
  <si>
    <t>1. CHIUSURA CENTRO DI COSTO AMMINISTRAZIONE</t>
  </si>
  <si>
    <t>(1) BdR Costi personale</t>
  </si>
  <si>
    <t xml:space="preserve">        Valore totale BdR</t>
  </si>
  <si>
    <t>(2) Coeff. di ripartizione</t>
  </si>
  <si>
    <t>(3=1*2) Chiusura CdC Amministrazione
(quota di costo imputata)</t>
  </si>
  <si>
    <t xml:space="preserve">        Valore totale CdC</t>
  </si>
  <si>
    <t>Tot. Centro di Costo</t>
  </si>
  <si>
    <t>2. CHIUSURA CENTRO DI COSTO RICERCA E SVILUPPO</t>
  </si>
  <si>
    <t>BdR Ore di studio tessuti</t>
  </si>
  <si>
    <t>Chiusura CdC R&amp;S
(quota di costo imputata)</t>
  </si>
  <si>
    <t>3. CHIUSURA CENTRO DI COSTO MANUTENZIONE</t>
  </si>
  <si>
    <t>BdR N° di interventi di manutenzione</t>
  </si>
  <si>
    <t>Coeff. di ripartizione</t>
  </si>
  <si>
    <t>Chiusura CdC Manutenzione
(quota di costo imputata)</t>
  </si>
  <si>
    <t xml:space="preserve">4. CHIUSURA CENTRO DI COSTO COMUNI DI PRODUZIONE </t>
  </si>
  <si>
    <t>Chiusura CdC Comuni fabbricazione
(quota di costo imputata)</t>
  </si>
  <si>
    <t>IMPUTAZIONE DEI COSTI DEI CENTRI DI COSTO PRINCIPALI</t>
  </si>
  <si>
    <t>(1) Totale costi da imputare ai prodotti</t>
  </si>
  <si>
    <t>Base di imputazione</t>
  </si>
  <si>
    <t>(2) Valore complessivo della Base di imputazione ai prodotti</t>
  </si>
  <si>
    <t>(3=1/2) Coeff. di imputazione</t>
  </si>
  <si>
    <t>Conto economico a full costing - BASI  MULTIPLE  SECONDO  LOGICA  GERARCHICO-CAUSALE</t>
  </si>
  <si>
    <t>Tessitura</t>
  </si>
  <si>
    <t>Commerciali</t>
  </si>
  <si>
    <t>Totale costi fissi imputati alle linee di prodotto</t>
  </si>
  <si>
    <t>Ro di linea di prodotto</t>
  </si>
  <si>
    <r>
      <t xml:space="preserve">Telai Uncinetto
</t>
    </r>
    <r>
      <rPr>
        <b/>
        <sz val="12"/>
        <color indexed="23"/>
        <rFont val="Arial"/>
        <family val="2"/>
      </rPr>
      <t>(per produzione tessuti ad uncinetto)</t>
    </r>
  </si>
  <si>
    <r>
      <t xml:space="preserve">Rep Tuft 1
</t>
    </r>
    <r>
      <rPr>
        <b/>
        <sz val="12"/>
        <color indexed="23"/>
        <rFont val="Arial"/>
        <family val="2"/>
      </rPr>
      <t>(per produzione ciniglia a costa stretta)</t>
    </r>
  </si>
  <si>
    <r>
      <t xml:space="preserve">Rep Tuft 2
</t>
    </r>
    <r>
      <rPr>
        <b/>
        <sz val="12"/>
        <color indexed="23"/>
        <rFont val="Arial"/>
        <family val="2"/>
      </rPr>
      <t>(per produzione ciniglia a costa stretta)</t>
    </r>
  </si>
  <si>
    <r>
      <t xml:space="preserve">Reparto Tele
</t>
    </r>
    <r>
      <rPr>
        <b/>
        <sz val="12"/>
        <color indexed="23"/>
        <rFont val="Arial"/>
        <family val="2"/>
      </rPr>
      <t>(per produzione tele di cotone, grammatura leggera e pesante)</t>
    </r>
  </si>
  <si>
    <t>FULL COSTING A BASE MULTIPLA: LOGICA PER ATTIVITA' O ACTIVITY-BASED COSTING</t>
  </si>
  <si>
    <t>ATTIVITA' PRIMARIE</t>
  </si>
  <si>
    <t>ATTIVITA' DI SUPPORTO</t>
  </si>
  <si>
    <t>Attività comuni 
di Fabbricazione</t>
  </si>
  <si>
    <t>Logistica Uscita</t>
  </si>
  <si>
    <t>Vendite</t>
  </si>
  <si>
    <t>Innovazione</t>
  </si>
  <si>
    <t>Attività infrastrutturali
amministrative</t>
  </si>
  <si>
    <t>Costi di manodopera diretta</t>
  </si>
  <si>
    <t>Costi Variabili di Fabbricazione</t>
  </si>
  <si>
    <t>Costi specifici reparti produttivi</t>
  </si>
  <si>
    <t>n° riattrezzaggi</t>
  </si>
  <si>
    <t>n° spedizioni</t>
  </si>
  <si>
    <t>n° ordini raccolti</t>
  </si>
  <si>
    <t>n° varianti di collezione</t>
  </si>
  <si>
    <t>n° fatture emesse</t>
  </si>
  <si>
    <t>Cost Driver</t>
  </si>
  <si>
    <t>Valore del Cost driver per tessuto: logica per attività</t>
  </si>
  <si>
    <t>Tessuto uncinetto</t>
  </si>
  <si>
    <t>Ciniglia a costa stretta</t>
  </si>
  <si>
    <t>Ciniglia a costa larga</t>
  </si>
  <si>
    <t>Cotone grammatura leggera</t>
  </si>
  <si>
    <t>Cotone grammatura pesante</t>
  </si>
  <si>
    <t>Valore unitario:</t>
  </si>
  <si>
    <t>Ore Telaio al mt/l</t>
  </si>
  <si>
    <t>Valore complessivo:</t>
  </si>
  <si>
    <t>N° fatture emesse</t>
  </si>
  <si>
    <t>N° varianti collezione</t>
  </si>
  <si>
    <t>N° raittrezzaggi</t>
  </si>
  <si>
    <t>N° spedizioni</t>
  </si>
  <si>
    <t>N° ordini raccolti</t>
  </si>
  <si>
    <t>IMPUTAZIONE DEI COSTI DEI CENTRI DI COSTO DI ATTIVITA' AI PRODOTTI
(LOGICA PER ATTIVITA' O ACTIVITY-BASED COSTING)</t>
  </si>
  <si>
    <t>Grammatura Leggera</t>
  </si>
  <si>
    <t>Grammatura Pesante</t>
  </si>
  <si>
    <t>Ore Macchina utilizzate</t>
  </si>
  <si>
    <t>QUOTA CdC TESSITURA</t>
  </si>
  <si>
    <t>Numero di riattrezzaggi</t>
  </si>
  <si>
    <t>QUOTA CdC ATT. COMUNI</t>
  </si>
  <si>
    <t>Numero di spedizioni</t>
  </si>
  <si>
    <t>QUOTA CdC LOG. IN U.</t>
  </si>
  <si>
    <t>Numero di ordini raccolti</t>
  </si>
  <si>
    <t>QUOTA CdC VENDITE</t>
  </si>
  <si>
    <t>Numero di varianti collezione</t>
  </si>
  <si>
    <t>QUOTA CdC INNOVAZIONE</t>
  </si>
  <si>
    <t>Numero di fatture emesse</t>
  </si>
  <si>
    <t>QUOTA CdC ATT. INFRAST.</t>
  </si>
  <si>
    <t>Totale costi imputati dai Centri di Costo</t>
  </si>
  <si>
    <t>CALCOLO DEL COSTO PIENO UNITARIO DI PRODOTTO
(LOGICA PER ATTIVITA' O ACTIVITY-BASED COSTING)</t>
  </si>
  <si>
    <t>Volumi di produzione/vendita</t>
  </si>
  <si>
    <t>Prezzo al mt/l</t>
  </si>
  <si>
    <t>Costi diretti variabili</t>
  </si>
  <si>
    <t>Costo Pieno al mt/l</t>
  </si>
  <si>
    <t>Reddito Operativo al mt/l</t>
  </si>
  <si>
    <t>Conto economico a full costing - LOGICA  PER  ATTIVITA' (ACTIVITY-BASED  COSTING)</t>
  </si>
  <si>
    <t>Attività  comuni</t>
  </si>
  <si>
    <t>Logistica  in  uscita</t>
  </si>
  <si>
    <t>Attività  infrastrutturali</t>
  </si>
  <si>
    <t>Caso Tessitura SLO parte B</t>
  </si>
  <si>
    <t>software a cura di Alberto Bubbio</t>
  </si>
  <si>
    <t>Calcolo a costi fissi specifici (Conto economico a costi fissi specifici)</t>
  </si>
  <si>
    <t>Costi variabili industriali</t>
  </si>
  <si>
    <t>Totale costi variabili fabbric</t>
  </si>
  <si>
    <t>Manodopera diretta</t>
  </si>
  <si>
    <t>Costo per mt/lineare</t>
  </si>
  <si>
    <t>Prezzo di vendita</t>
  </si>
  <si>
    <t>Costi variabili industrali</t>
  </si>
  <si>
    <t>Provvigioni al mt/lineare</t>
  </si>
  <si>
    <t>Totale C.F.</t>
  </si>
  <si>
    <t>Totale costi fissi comuni</t>
  </si>
  <si>
    <t>Personale fabbrica</t>
  </si>
  <si>
    <t>Totale costi  imputati alle linee di prodotto</t>
  </si>
  <si>
    <t>Totale costi Mat 1e Mod</t>
  </si>
  <si>
    <t>+</t>
  </si>
  <si>
    <t>Totale costi materie prime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</si>
</sst>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0.0000%"/>
    <numFmt numFmtId="179" formatCode="0.0000"/>
    <numFmt numFmtId="180" formatCode="#,##0.0000"/>
    <numFmt numFmtId="181" formatCode="#,##0.000"/>
    <numFmt numFmtId="182" formatCode="0.000000"/>
    <numFmt numFmtId="183" formatCode="0.00000000"/>
    <numFmt numFmtId="184" formatCode="#,##0.000000"/>
    <numFmt numFmtId="185" formatCode="&quot;L.&quot;\ #,##0.0;[Red]\-&quot;L.&quot;\ #,##0.0"/>
    <numFmt numFmtId="186" formatCode="0.0%"/>
    <numFmt numFmtId="187" formatCode="#,##0.00000"/>
    <numFmt numFmtId="188" formatCode="#,##0.0000000"/>
    <numFmt numFmtId="189" formatCode="#,##0.0"/>
    <numFmt numFmtId="190" formatCode="0.0"/>
    <numFmt numFmtId="191" formatCode="0.0000000"/>
    <numFmt numFmtId="192" formatCode="0.00000"/>
    <numFmt numFmtId="193" formatCode="0.000"/>
    <numFmt numFmtId="194" formatCode="_-* #,##0.00_-;\-* #,##0.00_-;_-* &quot;-&quot;_-;_-@_-"/>
    <numFmt numFmtId="195" formatCode="_-&quot;L.&quot;\ * #,##0.00_-;\-&quot;L.&quot;\ * #,##0.00_-;_-&quot;L.&quot;\ * &quot;-&quot;_-;_-@_-"/>
    <numFmt numFmtId="196" formatCode="&quot;L.&quot;\ #,##0"/>
    <numFmt numFmtId="197" formatCode="#,##0.00_ ;[Red]\-#,##0.00\ "/>
    <numFmt numFmtId="198" formatCode="#,##0.0_ ;[Red]\-#,##0.0\ "/>
    <numFmt numFmtId="199" formatCode="#,##0_ ;[Red]\-#,##0\ "/>
  </numFmts>
  <fonts count="91">
    <font>
      <sz val="11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name val="Arial"/>
      <family val="2"/>
    </font>
    <font>
      <sz val="12"/>
      <name val="Times New Roman"/>
      <family val="1"/>
    </font>
    <font>
      <b/>
      <sz val="2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color indexed="38"/>
      <name val="Arial"/>
      <family val="2"/>
    </font>
    <font>
      <b/>
      <sz val="14"/>
      <color indexed="6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6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i/>
      <sz val="22"/>
      <color indexed="62"/>
      <name val="Impact"/>
      <family val="2"/>
    </font>
    <font>
      <b/>
      <sz val="14"/>
      <color indexed="32"/>
      <name val="Arial"/>
      <family val="2"/>
    </font>
    <font>
      <sz val="14"/>
      <color indexed="12"/>
      <name val="Arial"/>
      <family val="2"/>
    </font>
    <font>
      <b/>
      <sz val="14"/>
      <color indexed="56"/>
      <name val="Arial"/>
      <family val="2"/>
    </font>
    <font>
      <b/>
      <sz val="14"/>
      <color indexed="39"/>
      <name val="Arial"/>
      <family val="2"/>
    </font>
    <font>
      <b/>
      <sz val="12"/>
      <color indexed="17"/>
      <name val="Arial"/>
      <family val="2"/>
    </font>
    <font>
      <b/>
      <sz val="12"/>
      <color indexed="18"/>
      <name val="Arial"/>
      <family val="2"/>
    </font>
    <font>
      <sz val="12"/>
      <color indexed="10"/>
      <name val="Arial"/>
      <family val="2"/>
    </font>
    <font>
      <b/>
      <sz val="12"/>
      <color indexed="32"/>
      <name val="Arial"/>
      <family val="2"/>
    </font>
    <font>
      <sz val="12"/>
      <color indexed="8"/>
      <name val="Arial"/>
      <family val="2"/>
    </font>
    <font>
      <b/>
      <sz val="12"/>
      <color indexed="23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6"/>
      <name val="Arial"/>
      <family val="2"/>
    </font>
    <font>
      <b/>
      <sz val="14"/>
      <color indexed="61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sz val="14"/>
      <color indexed="9"/>
      <name val="Arial"/>
      <family val="2"/>
    </font>
    <font>
      <b/>
      <sz val="28"/>
      <color indexed="9"/>
      <name val="Arial"/>
      <family val="2"/>
    </font>
    <font>
      <b/>
      <sz val="14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entury"/>
      <family val="0"/>
    </font>
    <font>
      <b/>
      <i/>
      <sz val="26"/>
      <color indexed="40"/>
      <name val="Times New Roman"/>
      <family val="0"/>
    </font>
    <font>
      <i/>
      <sz val="14"/>
      <color indexed="16"/>
      <name val="Times New Roman"/>
      <family val="0"/>
    </font>
    <font>
      <b/>
      <i/>
      <sz val="16"/>
      <color indexed="40"/>
      <name val="Times New Roman"/>
      <family val="0"/>
    </font>
    <font>
      <b/>
      <i/>
      <sz val="12"/>
      <color indexed="16"/>
      <name val="Times New Roman"/>
      <family val="0"/>
    </font>
    <font>
      <b/>
      <i/>
      <sz val="18"/>
      <color indexed="18"/>
      <name val="Arial"/>
      <family val="0"/>
    </font>
    <font>
      <b/>
      <i/>
      <sz val="22"/>
      <color indexed="40"/>
      <name val="Times New Roman"/>
      <family val="0"/>
    </font>
    <font>
      <b/>
      <i/>
      <sz val="22"/>
      <color indexed="18"/>
      <name val="Arial"/>
      <family val="0"/>
    </font>
    <font>
      <b/>
      <i/>
      <sz val="14"/>
      <color indexed="4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8"/>
      <name val="Times New Roman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9999"/>
        <bgColor indexed="64"/>
      </patternFill>
    </fill>
    <fill>
      <patternFill patternType="gray125">
        <bgColor rgb="FFFFFF00"/>
      </patternFill>
    </fill>
    <fill>
      <patternFill patternType="solid">
        <fgColor theme="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slantDashDot">
        <color indexed="10"/>
      </left>
      <right style="double"/>
      <top style="slantDashDot">
        <color indexed="10"/>
      </top>
      <bottom style="slantDashDot">
        <color indexed="10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double"/>
      <top style="thin"/>
      <bottom style="medium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double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0" borderId="2" applyNumberFormat="0" applyFill="0" applyAlignment="0" applyProtection="0"/>
    <xf numFmtId="0" fontId="76" fillId="21" borderId="3" applyNumberFormat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7" fillId="28" borderId="1" applyNumberFormat="0" applyAlignment="0" applyProtection="0"/>
    <xf numFmtId="40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78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79" fillId="20" borderId="5" applyNumberFormat="0" applyAlignment="0" applyProtection="0"/>
    <xf numFmtId="9" fontId="4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31" borderId="0" applyNumberFormat="0" applyBorder="0" applyAlignment="0" applyProtection="0"/>
    <xf numFmtId="0" fontId="88" fillId="32" borderId="0" applyNumberFormat="0" applyBorder="0" applyAlignment="0" applyProtection="0"/>
    <xf numFmtId="165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670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10" xfId="0" applyFont="1" applyBorder="1" applyAlignment="1" quotePrefix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 vertical="center" wrapText="1"/>
    </xf>
    <xf numFmtId="0" fontId="9" fillId="0" borderId="12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 quotePrefix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5" xfId="0" applyFont="1" applyBorder="1" applyAlignment="1">
      <alignment horizontal="right" vertical="center" wrapText="1"/>
    </xf>
    <xf numFmtId="0" fontId="10" fillId="0" borderId="20" xfId="0" applyFont="1" applyBorder="1" applyAlignment="1" quotePrefix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 quotePrefix="1">
      <alignment horizontal="center" vertical="center" wrapText="1"/>
    </xf>
    <xf numFmtId="0" fontId="10" fillId="0" borderId="18" xfId="0" applyFont="1" applyBorder="1" applyAlignment="1" quotePrefix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15" xfId="0" applyFont="1" applyBorder="1" applyAlignment="1">
      <alignment horizontal="left" vertical="center" wrapText="1"/>
    </xf>
    <xf numFmtId="3" fontId="8" fillId="0" borderId="20" xfId="46" applyFont="1" applyBorder="1" applyAlignment="1" quotePrefix="1">
      <alignment horizontal="right" vertical="center" wrapText="1"/>
    </xf>
    <xf numFmtId="3" fontId="8" fillId="0" borderId="16" xfId="46" applyFont="1" applyBorder="1" applyAlignment="1">
      <alignment horizontal="right" vertical="center" wrapText="1"/>
    </xf>
    <xf numFmtId="3" fontId="8" fillId="0" borderId="21" xfId="46" applyFont="1" applyBorder="1" applyAlignment="1">
      <alignment horizontal="centerContinuous" vertical="center" wrapText="1"/>
    </xf>
    <xf numFmtId="3" fontId="8" fillId="0" borderId="18" xfId="46" applyFont="1" applyBorder="1" applyAlignment="1">
      <alignment horizontal="centerContinuous" vertical="center" wrapText="1"/>
    </xf>
    <xf numFmtId="3" fontId="9" fillId="0" borderId="22" xfId="0" applyNumberFormat="1" applyFont="1" applyBorder="1" applyAlignment="1">
      <alignment vertical="center" wrapText="1"/>
    </xf>
    <xf numFmtId="2" fontId="8" fillId="0" borderId="20" xfId="46" applyNumberFormat="1" applyFont="1" applyBorder="1" applyAlignment="1" quotePrefix="1">
      <alignment horizontal="right" vertical="center" wrapText="1"/>
    </xf>
    <xf numFmtId="2" fontId="8" fillId="0" borderId="23" xfId="46" applyNumberFormat="1" applyFont="1" applyBorder="1" applyAlignment="1" quotePrefix="1">
      <alignment horizontal="right" vertical="center" wrapText="1"/>
    </xf>
    <xf numFmtId="3" fontId="8" fillId="0" borderId="21" xfId="46" applyFont="1" applyBorder="1" applyAlignment="1">
      <alignment horizontal="right" vertical="center" wrapText="1"/>
    </xf>
    <xf numFmtId="3" fontId="8" fillId="0" borderId="18" xfId="46" applyFont="1" applyBorder="1" applyAlignment="1">
      <alignment horizontal="right" vertical="center" wrapText="1"/>
    </xf>
    <xf numFmtId="3" fontId="8" fillId="0" borderId="0" xfId="0" applyNumberFormat="1" applyFont="1" applyAlignment="1">
      <alignment vertical="center"/>
    </xf>
    <xf numFmtId="3" fontId="11" fillId="0" borderId="22" xfId="0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4" fontId="8" fillId="0" borderId="16" xfId="46" applyNumberFormat="1" applyFont="1" applyBorder="1" applyAlignment="1">
      <alignment horizontal="right" vertical="center"/>
    </xf>
    <xf numFmtId="4" fontId="8" fillId="0" borderId="24" xfId="46" applyNumberFormat="1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9" fillId="0" borderId="15" xfId="0" applyFont="1" applyBorder="1" applyAlignment="1">
      <alignment horizontal="centerContinuous" wrapText="1"/>
    </xf>
    <xf numFmtId="3" fontId="8" fillId="0" borderId="20" xfId="46" applyFont="1" applyBorder="1" applyAlignment="1" quotePrefix="1">
      <alignment horizontal="centerContinuous" vertical="center"/>
    </xf>
    <xf numFmtId="3" fontId="8" fillId="0" borderId="16" xfId="46" applyFont="1" applyBorder="1" applyAlignment="1">
      <alignment horizontal="centerContinuous" vertical="center"/>
    </xf>
    <xf numFmtId="3" fontId="8" fillId="0" borderId="21" xfId="46" applyFont="1" applyBorder="1" applyAlignment="1">
      <alignment horizontal="centerContinuous" vertical="center"/>
    </xf>
    <xf numFmtId="3" fontId="8" fillId="0" borderId="18" xfId="46" applyFont="1" applyBorder="1" applyAlignment="1" quotePrefix="1">
      <alignment horizontal="centerContinuous" vertical="center"/>
    </xf>
    <xf numFmtId="0" fontId="8" fillId="0" borderId="22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0" xfId="0" applyFont="1" applyAlignment="1" quotePrefix="1">
      <alignment horizontal="left" vertical="center"/>
    </xf>
    <xf numFmtId="9" fontId="8" fillId="0" borderId="20" xfId="46" applyNumberFormat="1" applyFont="1" applyBorder="1" applyAlignment="1" quotePrefix="1">
      <alignment horizontal="right" vertical="center"/>
    </xf>
    <xf numFmtId="9" fontId="8" fillId="0" borderId="23" xfId="46" applyNumberFormat="1" applyFont="1" applyBorder="1" applyAlignment="1" quotePrefix="1">
      <alignment horizontal="right" vertical="center"/>
    </xf>
    <xf numFmtId="4" fontId="8" fillId="33" borderId="20" xfId="46" applyNumberFormat="1" applyFont="1" applyFill="1" applyBorder="1" applyAlignment="1">
      <alignment horizontal="right" vertical="center"/>
    </xf>
    <xf numFmtId="4" fontId="8" fillId="33" borderId="23" xfId="46" applyNumberFormat="1" applyFont="1" applyFill="1" applyBorder="1" applyAlignment="1">
      <alignment horizontal="right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3" fontId="8" fillId="0" borderId="0" xfId="46" applyFont="1" applyBorder="1" applyAlignment="1">
      <alignment horizontal="right" vertical="center"/>
    </xf>
    <xf numFmtId="0" fontId="8" fillId="0" borderId="27" xfId="0" applyFont="1" applyBorder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 quotePrefix="1">
      <alignment horizontal="left" vertical="center" wrapText="1"/>
    </xf>
    <xf numFmtId="3" fontId="8" fillId="0" borderId="30" xfId="46" applyFont="1" applyBorder="1" applyAlignment="1">
      <alignment vertical="center"/>
    </xf>
    <xf numFmtId="3" fontId="8" fillId="0" borderId="31" xfId="46" applyFont="1" applyBorder="1" applyAlignment="1">
      <alignment horizontal="centerContinuous" vertical="center"/>
    </xf>
    <xf numFmtId="3" fontId="8" fillId="0" borderId="32" xfId="0" applyNumberFormat="1" applyFont="1" applyBorder="1" applyAlignment="1">
      <alignment vertical="center"/>
    </xf>
    <xf numFmtId="0" fontId="9" fillId="0" borderId="29" xfId="0" applyFont="1" applyBorder="1" applyAlignment="1">
      <alignment horizontal="centerContinuous" vertical="center" wrapText="1"/>
    </xf>
    <xf numFmtId="3" fontId="12" fillId="0" borderId="33" xfId="46" applyFont="1" applyBorder="1" applyAlignment="1">
      <alignment horizontal="centerContinuous" vertical="center"/>
    </xf>
    <xf numFmtId="3" fontId="12" fillId="0" borderId="31" xfId="46" applyFont="1" applyBorder="1" applyAlignment="1">
      <alignment horizontal="centerContinuous" vertical="center"/>
    </xf>
    <xf numFmtId="0" fontId="8" fillId="0" borderId="32" xfId="0" applyFont="1" applyBorder="1" applyAlignment="1">
      <alignment vertical="center"/>
    </xf>
    <xf numFmtId="0" fontId="8" fillId="0" borderId="29" xfId="0" applyFont="1" applyBorder="1" applyAlignment="1">
      <alignment vertical="center" wrapText="1"/>
    </xf>
    <xf numFmtId="3" fontId="8" fillId="33" borderId="33" xfId="46" applyFont="1" applyFill="1" applyBorder="1" applyAlignment="1" quotePrefix="1">
      <alignment horizontal="right" vertical="center"/>
    </xf>
    <xf numFmtId="3" fontId="8" fillId="33" borderId="34" xfId="46" applyFont="1" applyFill="1" applyBorder="1" applyAlignment="1" quotePrefix="1">
      <alignment horizontal="right" vertical="center"/>
    </xf>
    <xf numFmtId="3" fontId="8" fillId="0" borderId="22" xfId="0" applyNumberFormat="1" applyFont="1" applyBorder="1" applyAlignment="1">
      <alignment vertical="center"/>
    </xf>
    <xf numFmtId="3" fontId="8" fillId="33" borderId="20" xfId="46" applyFont="1" applyFill="1" applyBorder="1" applyAlignment="1" quotePrefix="1">
      <alignment horizontal="right" vertical="center"/>
    </xf>
    <xf numFmtId="3" fontId="8" fillId="33" borderId="23" xfId="46" applyFont="1" applyFill="1" applyBorder="1" applyAlignment="1" quotePrefix="1">
      <alignment horizontal="right" vertical="center"/>
    </xf>
    <xf numFmtId="3" fontId="8" fillId="33" borderId="35" xfId="46" applyFont="1" applyFill="1" applyBorder="1" applyAlignment="1" quotePrefix="1">
      <alignment horizontal="right" vertical="center"/>
    </xf>
    <xf numFmtId="3" fontId="8" fillId="33" borderId="36" xfId="46" applyFont="1" applyFill="1" applyBorder="1" applyAlignment="1" quotePrefix="1">
      <alignment horizontal="right" vertical="center"/>
    </xf>
    <xf numFmtId="3" fontId="8" fillId="0" borderId="25" xfId="0" applyNumberFormat="1" applyFont="1" applyBorder="1" applyAlignment="1">
      <alignment vertical="center"/>
    </xf>
    <xf numFmtId="0" fontId="8" fillId="0" borderId="26" xfId="0" applyFont="1" applyFill="1" applyBorder="1" applyAlignment="1">
      <alignment vertical="center" wrapText="1"/>
    </xf>
    <xf numFmtId="3" fontId="8" fillId="0" borderId="0" xfId="46" applyFont="1" applyFill="1" applyBorder="1" applyAlignment="1" quotePrefix="1">
      <alignment horizontal="right" vertical="center"/>
    </xf>
    <xf numFmtId="3" fontId="8" fillId="0" borderId="27" xfId="0" applyNumberFormat="1" applyFont="1" applyFill="1" applyBorder="1" applyAlignment="1">
      <alignment vertical="center"/>
    </xf>
    <xf numFmtId="0" fontId="8" fillId="0" borderId="37" xfId="0" applyFont="1" applyBorder="1" applyAlignment="1" quotePrefix="1">
      <alignment horizontal="left" vertical="center" wrapText="1"/>
    </xf>
    <xf numFmtId="3" fontId="8" fillId="33" borderId="38" xfId="46" applyNumberFormat="1" applyFont="1" applyFill="1" applyBorder="1" applyAlignment="1" quotePrefix="1">
      <alignment horizontal="right" vertical="center"/>
    </xf>
    <xf numFmtId="3" fontId="8" fillId="33" borderId="38" xfId="46" applyFont="1" applyFill="1" applyBorder="1" applyAlignment="1" quotePrefix="1">
      <alignment horizontal="right" vertical="center"/>
    </xf>
    <xf numFmtId="3" fontId="8" fillId="0" borderId="39" xfId="0" applyNumberFormat="1" applyFont="1" applyBorder="1" applyAlignment="1">
      <alignment vertical="center"/>
    </xf>
    <xf numFmtId="0" fontId="8" fillId="0" borderId="40" xfId="0" applyFont="1" applyBorder="1" applyAlignment="1">
      <alignment vertical="center" wrapText="1"/>
    </xf>
    <xf numFmtId="3" fontId="8" fillId="33" borderId="41" xfId="46" applyFont="1" applyFill="1" applyBorder="1" applyAlignment="1" quotePrefix="1">
      <alignment horizontal="right" vertical="center"/>
    </xf>
    <xf numFmtId="3" fontId="8" fillId="33" borderId="42" xfId="46" applyFont="1" applyFill="1" applyBorder="1" applyAlignment="1" quotePrefix="1">
      <alignment horizontal="right" vertical="center"/>
    </xf>
    <xf numFmtId="3" fontId="8" fillId="0" borderId="43" xfId="0" applyNumberFormat="1" applyFont="1" applyBorder="1" applyAlignment="1">
      <alignment vertical="center"/>
    </xf>
    <xf numFmtId="0" fontId="14" fillId="0" borderId="44" xfId="50" applyFont="1" applyBorder="1" applyAlignment="1">
      <alignment horizontal="left" vertical="center"/>
      <protection/>
    </xf>
    <xf numFmtId="0" fontId="15" fillId="0" borderId="0" xfId="50" applyFont="1">
      <alignment/>
      <protection/>
    </xf>
    <xf numFmtId="194" fontId="15" fillId="0" borderId="45" xfId="45" applyNumberFormat="1" applyFont="1" applyBorder="1" applyAlignment="1">
      <alignment vertical="center"/>
    </xf>
    <xf numFmtId="194" fontId="16" fillId="34" borderId="46" xfId="45" applyNumberFormat="1" applyFont="1" applyFill="1" applyBorder="1" applyAlignment="1">
      <alignment horizontal="center" vertical="center" wrapText="1"/>
    </xf>
    <xf numFmtId="194" fontId="16" fillId="34" borderId="47" xfId="45" applyNumberFormat="1" applyFont="1" applyFill="1" applyBorder="1" applyAlignment="1">
      <alignment horizontal="center" vertical="center" wrapText="1"/>
    </xf>
    <xf numFmtId="194" fontId="16" fillId="34" borderId="48" xfId="45" applyNumberFormat="1" applyFont="1" applyFill="1" applyBorder="1" applyAlignment="1">
      <alignment horizontal="center" vertical="center" wrapText="1"/>
    </xf>
    <xf numFmtId="194" fontId="14" fillId="0" borderId="49" xfId="45" applyNumberFormat="1" applyFont="1" applyBorder="1" applyAlignment="1">
      <alignment horizontal="left" vertical="center" wrapText="1"/>
    </xf>
    <xf numFmtId="3" fontId="14" fillId="0" borderId="50" xfId="66" applyNumberFormat="1" applyFont="1" applyBorder="1" applyAlignment="1">
      <alignment vertical="center"/>
    </xf>
    <xf numFmtId="3" fontId="14" fillId="0" borderId="30" xfId="66" applyNumberFormat="1" applyFont="1" applyBorder="1" applyAlignment="1">
      <alignment vertical="center"/>
    </xf>
    <xf numFmtId="3" fontId="14" fillId="35" borderId="51" xfId="50" applyNumberFormat="1" applyFont="1" applyFill="1" applyBorder="1" applyAlignment="1">
      <alignment vertical="center"/>
      <protection/>
    </xf>
    <xf numFmtId="194" fontId="17" fillId="0" borderId="49" xfId="45" applyNumberFormat="1" applyFont="1" applyBorder="1" applyAlignment="1">
      <alignment horizontal="left" vertical="center"/>
    </xf>
    <xf numFmtId="3" fontId="17" fillId="0" borderId="21" xfId="66" applyNumberFormat="1" applyFont="1" applyBorder="1" applyAlignment="1">
      <alignment vertical="center"/>
    </xf>
    <xf numFmtId="3" fontId="17" fillId="0" borderId="16" xfId="66" applyNumberFormat="1" applyFont="1" applyBorder="1" applyAlignment="1">
      <alignment vertical="center"/>
    </xf>
    <xf numFmtId="3" fontId="15" fillId="0" borderId="0" xfId="50" applyNumberFormat="1" applyFont="1">
      <alignment/>
      <protection/>
    </xf>
    <xf numFmtId="3" fontId="17" fillId="0" borderId="50" xfId="66" applyNumberFormat="1" applyFont="1" applyBorder="1" applyAlignment="1">
      <alignment vertical="center"/>
    </xf>
    <xf numFmtId="3" fontId="17" fillId="0" borderId="30" xfId="66" applyNumberFormat="1" applyFont="1" applyBorder="1" applyAlignment="1">
      <alignment vertical="center"/>
    </xf>
    <xf numFmtId="3" fontId="14" fillId="35" borderId="34" xfId="50" applyNumberFormat="1" applyFont="1" applyFill="1" applyBorder="1" applyAlignment="1">
      <alignment vertical="center"/>
      <protection/>
    </xf>
    <xf numFmtId="194" fontId="17" fillId="0" borderId="52" xfId="45" applyNumberFormat="1" applyFont="1" applyBorder="1" applyAlignment="1" quotePrefix="1">
      <alignment horizontal="left" vertical="center"/>
    </xf>
    <xf numFmtId="3" fontId="17" fillId="0" borderId="53" xfId="66" applyNumberFormat="1" applyFont="1" applyBorder="1" applyAlignment="1">
      <alignment vertical="center"/>
    </xf>
    <xf numFmtId="3" fontId="17" fillId="0" borderId="54" xfId="66" applyNumberFormat="1" applyFont="1" applyBorder="1" applyAlignment="1">
      <alignment vertical="center"/>
    </xf>
    <xf numFmtId="3" fontId="14" fillId="35" borderId="36" xfId="50" applyNumberFormat="1" applyFont="1" applyFill="1" applyBorder="1" applyAlignment="1">
      <alignment vertical="center"/>
      <protection/>
    </xf>
    <xf numFmtId="0" fontId="14" fillId="36" borderId="55" xfId="50" applyFont="1" applyFill="1" applyBorder="1" applyAlignment="1">
      <alignment horizontal="left" vertical="center" wrapText="1"/>
      <protection/>
    </xf>
    <xf numFmtId="3" fontId="14" fillId="36" borderId="56" xfId="66" applyNumberFormat="1" applyFont="1" applyFill="1" applyBorder="1" applyAlignment="1">
      <alignment horizontal="right" vertical="center"/>
    </xf>
    <xf numFmtId="3" fontId="14" fillId="36" borderId="57" xfId="66" applyNumberFormat="1" applyFont="1" applyFill="1" applyBorder="1" applyAlignment="1">
      <alignment horizontal="right" vertical="center"/>
    </xf>
    <xf numFmtId="3" fontId="14" fillId="36" borderId="58" xfId="50" applyNumberFormat="1" applyFont="1" applyFill="1" applyBorder="1" applyAlignment="1">
      <alignment vertical="center"/>
      <protection/>
    </xf>
    <xf numFmtId="0" fontId="14" fillId="35" borderId="52" xfId="50" applyFont="1" applyFill="1" applyBorder="1" applyAlignment="1" quotePrefix="1">
      <alignment horizontal="left" vertical="center"/>
      <protection/>
    </xf>
    <xf numFmtId="0" fontId="17" fillId="35" borderId="31" xfId="50" applyFont="1" applyFill="1" applyBorder="1">
      <alignment/>
      <protection/>
    </xf>
    <xf numFmtId="0" fontId="17" fillId="35" borderId="50" xfId="50" applyFont="1" applyFill="1" applyBorder="1">
      <alignment/>
      <protection/>
    </xf>
    <xf numFmtId="3" fontId="14" fillId="35" borderId="34" xfId="50" applyNumberFormat="1" applyFont="1" applyFill="1" applyBorder="1" applyAlignment="1">
      <alignment horizontal="right" vertical="center"/>
      <protection/>
    </xf>
    <xf numFmtId="0" fontId="15" fillId="0" borderId="0" xfId="49" applyFont="1">
      <alignment/>
      <protection/>
    </xf>
    <xf numFmtId="3" fontId="15" fillId="0" borderId="0" xfId="49" applyNumberFormat="1" applyFont="1">
      <alignment/>
      <protection/>
    </xf>
    <xf numFmtId="0" fontId="15" fillId="0" borderId="0" xfId="49" applyFont="1" applyBorder="1">
      <alignment/>
      <protection/>
    </xf>
    <xf numFmtId="0" fontId="15" fillId="0" borderId="0" xfId="50" applyFont="1" applyAlignment="1">
      <alignment vertical="center"/>
      <protection/>
    </xf>
    <xf numFmtId="194" fontId="15" fillId="0" borderId="59" xfId="45" applyNumberFormat="1" applyFont="1" applyBorder="1" applyAlignment="1">
      <alignment vertical="center"/>
    </xf>
    <xf numFmtId="194" fontId="16" fillId="34" borderId="60" xfId="45" applyNumberFormat="1" applyFont="1" applyFill="1" applyBorder="1" applyAlignment="1">
      <alignment horizontal="center" vertical="center" wrapText="1"/>
    </xf>
    <xf numFmtId="194" fontId="14" fillId="0" borderId="61" xfId="45" applyNumberFormat="1" applyFont="1" applyBorder="1" applyAlignment="1">
      <alignment horizontal="left" vertical="center" wrapText="1"/>
    </xf>
    <xf numFmtId="3" fontId="14" fillId="0" borderId="49" xfId="66" applyNumberFormat="1" applyFont="1" applyBorder="1" applyAlignment="1">
      <alignment horizontal="right" vertical="center"/>
    </xf>
    <xf numFmtId="3" fontId="14" fillId="0" borderId="30" xfId="66" applyNumberFormat="1" applyFont="1" applyBorder="1" applyAlignment="1">
      <alignment horizontal="right" vertical="center"/>
    </xf>
    <xf numFmtId="194" fontId="17" fillId="0" borderId="61" xfId="45" applyNumberFormat="1" applyFont="1" applyBorder="1" applyAlignment="1">
      <alignment horizontal="left" vertical="center"/>
    </xf>
    <xf numFmtId="3" fontId="17" fillId="0" borderId="49" xfId="66" applyNumberFormat="1" applyFont="1" applyBorder="1" applyAlignment="1">
      <alignment horizontal="right" vertical="center"/>
    </xf>
    <xf numFmtId="3" fontId="17" fillId="0" borderId="30" xfId="66" applyNumberFormat="1" applyFont="1" applyBorder="1" applyAlignment="1">
      <alignment horizontal="right" vertical="center"/>
    </xf>
    <xf numFmtId="0" fontId="14" fillId="36" borderId="61" xfId="50" applyFont="1" applyFill="1" applyBorder="1" applyAlignment="1" quotePrefix="1">
      <alignment horizontal="left" vertical="center" wrapText="1"/>
      <protection/>
    </xf>
    <xf numFmtId="3" fontId="14" fillId="36" borderId="49" xfId="66" applyNumberFormat="1" applyFont="1" applyFill="1" applyBorder="1" applyAlignment="1">
      <alignment horizontal="right" vertical="center"/>
    </xf>
    <xf numFmtId="3" fontId="14" fillId="36" borderId="30" xfId="66" applyNumberFormat="1" applyFont="1" applyFill="1" applyBorder="1" applyAlignment="1">
      <alignment horizontal="right" vertical="center"/>
    </xf>
    <xf numFmtId="3" fontId="14" fillId="36" borderId="34" xfId="50" applyNumberFormat="1" applyFont="1" applyFill="1" applyBorder="1" applyAlignment="1">
      <alignment horizontal="right" vertical="center"/>
      <protection/>
    </xf>
    <xf numFmtId="0" fontId="14" fillId="0" borderId="61" xfId="50" applyFont="1" applyBorder="1" applyAlignment="1">
      <alignment horizontal="left" vertical="center" wrapText="1"/>
      <protection/>
    </xf>
    <xf numFmtId="3" fontId="14" fillId="37" borderId="49" xfId="50" applyNumberFormat="1" applyFont="1" applyFill="1" applyBorder="1" applyAlignment="1">
      <alignment horizontal="right" vertical="center"/>
      <protection/>
    </xf>
    <xf numFmtId="3" fontId="14" fillId="37" borderId="30" xfId="50" applyNumberFormat="1" applyFont="1" applyFill="1" applyBorder="1" applyAlignment="1">
      <alignment horizontal="right" vertical="center"/>
      <protection/>
    </xf>
    <xf numFmtId="3" fontId="14" fillId="37" borderId="34" xfId="50" applyNumberFormat="1" applyFont="1" applyFill="1" applyBorder="1" applyAlignment="1">
      <alignment horizontal="right" vertical="center"/>
      <protection/>
    </xf>
    <xf numFmtId="0" fontId="14" fillId="38" borderId="61" xfId="50" applyFont="1" applyFill="1" applyBorder="1" applyAlignment="1">
      <alignment horizontal="left" vertical="center" wrapText="1"/>
      <protection/>
    </xf>
    <xf numFmtId="3" fontId="14" fillId="38" borderId="49" xfId="50" applyNumberFormat="1" applyFont="1" applyFill="1" applyBorder="1" applyAlignment="1">
      <alignment horizontal="right" vertical="center"/>
      <protection/>
    </xf>
    <xf numFmtId="3" fontId="14" fillId="38" borderId="30" xfId="50" applyNumberFormat="1" applyFont="1" applyFill="1" applyBorder="1" applyAlignment="1">
      <alignment horizontal="right" vertical="center"/>
      <protection/>
    </xf>
    <xf numFmtId="3" fontId="14" fillId="38" borderId="34" xfId="50" applyNumberFormat="1" applyFont="1" applyFill="1" applyBorder="1" applyAlignment="1">
      <alignment horizontal="right" vertical="center"/>
      <protection/>
    </xf>
    <xf numFmtId="0" fontId="14" fillId="35" borderId="61" xfId="50" applyFont="1" applyFill="1" applyBorder="1" applyAlignment="1">
      <alignment horizontal="left" vertical="center" wrapText="1"/>
      <protection/>
    </xf>
    <xf numFmtId="0" fontId="17" fillId="35" borderId="61" xfId="50" applyFont="1" applyFill="1" applyBorder="1" applyAlignment="1">
      <alignment horizontal="right" vertical="center"/>
      <protection/>
    </xf>
    <xf numFmtId="0" fontId="17" fillId="35" borderId="31" xfId="50" applyFont="1" applyFill="1" applyBorder="1" applyAlignment="1">
      <alignment horizontal="right" vertical="center"/>
      <protection/>
    </xf>
    <xf numFmtId="0" fontId="17" fillId="35" borderId="50" xfId="50" applyFont="1" applyFill="1" applyBorder="1" applyAlignment="1">
      <alignment horizontal="right" vertical="center"/>
      <protection/>
    </xf>
    <xf numFmtId="3" fontId="14" fillId="35" borderId="62" xfId="50" applyNumberFormat="1" applyFont="1" applyFill="1" applyBorder="1" applyAlignment="1">
      <alignment horizontal="right" vertical="center"/>
      <protection/>
    </xf>
    <xf numFmtId="3" fontId="15" fillId="0" borderId="0" xfId="46" applyFont="1" applyAlignment="1">
      <alignment vertical="center"/>
    </xf>
    <xf numFmtId="3" fontId="15" fillId="0" borderId="0" xfId="50" applyNumberFormat="1" applyFont="1" applyAlignment="1">
      <alignment vertical="center"/>
      <protection/>
    </xf>
    <xf numFmtId="0" fontId="15" fillId="0" borderId="0" xfId="0" applyFont="1" applyAlignment="1">
      <alignment/>
    </xf>
    <xf numFmtId="40" fontId="15" fillId="0" borderId="0" xfId="43" applyFont="1" applyAlignment="1">
      <alignment horizontal="centerContinuous" vertical="center"/>
    </xf>
    <xf numFmtId="40" fontId="15" fillId="0" borderId="10" xfId="43" applyFont="1" applyBorder="1" applyAlignment="1">
      <alignment vertical="center" wrapText="1"/>
    </xf>
    <xf numFmtId="40" fontId="16" fillId="0" borderId="63" xfId="43" applyFont="1" applyBorder="1" applyAlignment="1">
      <alignment horizontal="center" vertical="center" wrapText="1"/>
    </xf>
    <xf numFmtId="40" fontId="15" fillId="0" borderId="29" xfId="43" applyFont="1" applyBorder="1" applyAlignment="1" quotePrefix="1">
      <alignment horizontal="left" vertical="center"/>
    </xf>
    <xf numFmtId="3" fontId="15" fillId="33" borderId="32" xfId="46" applyNumberFormat="1" applyFont="1" applyFill="1" applyBorder="1" applyAlignment="1">
      <alignment vertical="center"/>
    </xf>
    <xf numFmtId="40" fontId="15" fillId="0" borderId="29" xfId="43" applyFont="1" applyBorder="1" applyAlignment="1">
      <alignment vertical="center"/>
    </xf>
    <xf numFmtId="40" fontId="15" fillId="0" borderId="37" xfId="43" applyFont="1" applyBorder="1" applyAlignment="1">
      <alignment vertical="center"/>
    </xf>
    <xf numFmtId="40" fontId="18" fillId="0" borderId="64" xfId="43" applyFont="1" applyBorder="1" applyAlignment="1">
      <alignment horizontal="right" vertical="center"/>
    </xf>
    <xf numFmtId="3" fontId="18" fillId="33" borderId="65" xfId="46" applyNumberFormat="1" applyFont="1" applyFill="1" applyBorder="1" applyAlignment="1">
      <alignment vertical="center"/>
    </xf>
    <xf numFmtId="40" fontId="16" fillId="0" borderId="10" xfId="43" applyFont="1" applyBorder="1" applyAlignment="1" quotePrefix="1">
      <alignment horizontal="right" vertical="center"/>
    </xf>
    <xf numFmtId="3" fontId="15" fillId="0" borderId="11" xfId="46" applyFont="1" applyBorder="1" applyAlignment="1" quotePrefix="1">
      <alignment horizontal="center" vertical="center" wrapText="1"/>
    </xf>
    <xf numFmtId="0" fontId="16" fillId="0" borderId="29" xfId="0" applyFont="1" applyBorder="1" applyAlignment="1">
      <alignment horizontal="right" vertical="center"/>
    </xf>
    <xf numFmtId="3" fontId="15" fillId="39" borderId="30" xfId="46" applyFont="1" applyFill="1" applyBorder="1" applyAlignment="1" quotePrefix="1">
      <alignment horizontal="right" vertical="center"/>
    </xf>
    <xf numFmtId="40" fontId="16" fillId="0" borderId="64" xfId="43" applyFont="1" applyBorder="1" applyAlignment="1">
      <alignment horizontal="right" vertical="center"/>
    </xf>
    <xf numFmtId="4" fontId="16" fillId="33" borderId="66" xfId="46" applyNumberFormat="1" applyFont="1" applyFill="1" applyBorder="1" applyAlignment="1">
      <alignment vertical="center"/>
    </xf>
    <xf numFmtId="0" fontId="15" fillId="40" borderId="0" xfId="0" applyFont="1" applyFill="1" applyAlignment="1">
      <alignment/>
    </xf>
    <xf numFmtId="194" fontId="15" fillId="0" borderId="67" xfId="44" applyNumberFormat="1" applyFont="1" applyBorder="1" applyAlignment="1">
      <alignment vertical="center"/>
    </xf>
    <xf numFmtId="194" fontId="16" fillId="34" borderId="68" xfId="44" applyNumberFormat="1" applyFont="1" applyFill="1" applyBorder="1" applyAlignment="1">
      <alignment horizontal="center" vertical="center" wrapText="1"/>
    </xf>
    <xf numFmtId="194" fontId="16" fillId="34" borderId="69" xfId="44" applyNumberFormat="1" applyFont="1" applyFill="1" applyBorder="1" applyAlignment="1" quotePrefix="1">
      <alignment horizontal="center" vertical="center" wrapText="1"/>
    </xf>
    <xf numFmtId="194" fontId="17" fillId="37" borderId="70" xfId="44" applyNumberFormat="1" applyFont="1" applyFill="1" applyBorder="1" applyAlignment="1">
      <alignment vertical="center"/>
    </xf>
    <xf numFmtId="41" fontId="17" fillId="37" borderId="30" xfId="44" applyNumberFormat="1" applyFont="1" applyFill="1" applyBorder="1" applyAlignment="1">
      <alignment vertical="center"/>
    </xf>
    <xf numFmtId="41" fontId="17" fillId="37" borderId="32" xfId="44" applyNumberFormat="1" applyFont="1" applyFill="1" applyBorder="1" applyAlignment="1">
      <alignment vertical="center"/>
    </xf>
    <xf numFmtId="0" fontId="15" fillId="0" borderId="31" xfId="49" applyFont="1" applyBorder="1">
      <alignment/>
      <protection/>
    </xf>
    <xf numFmtId="194" fontId="17" fillId="37" borderId="70" xfId="44" applyNumberFormat="1" applyFont="1" applyFill="1" applyBorder="1" applyAlignment="1" quotePrefix="1">
      <alignment horizontal="right" vertical="center"/>
    </xf>
    <xf numFmtId="194" fontId="14" fillId="35" borderId="70" xfId="44" applyNumberFormat="1" applyFont="1" applyFill="1" applyBorder="1" applyAlignment="1" quotePrefix="1">
      <alignment horizontal="left" vertical="center"/>
    </xf>
    <xf numFmtId="41" fontId="14" fillId="35" borderId="30" xfId="44" applyNumberFormat="1" applyFont="1" applyFill="1" applyBorder="1" applyAlignment="1">
      <alignment vertical="center"/>
    </xf>
    <xf numFmtId="41" fontId="14" fillId="35" borderId="32" xfId="44" applyNumberFormat="1" applyFont="1" applyFill="1" applyBorder="1" applyAlignment="1">
      <alignment vertical="center"/>
    </xf>
    <xf numFmtId="194" fontId="17" fillId="37" borderId="70" xfId="44" applyNumberFormat="1" applyFont="1" applyFill="1" applyBorder="1" applyAlignment="1" quotePrefix="1">
      <alignment horizontal="left" vertical="center" wrapText="1"/>
    </xf>
    <xf numFmtId="0" fontId="15" fillId="0" borderId="0" xfId="49" applyFont="1" applyFill="1" applyBorder="1">
      <alignment/>
      <protection/>
    </xf>
    <xf numFmtId="0" fontId="15" fillId="0" borderId="31" xfId="49" applyFont="1" applyFill="1" applyBorder="1">
      <alignment/>
      <protection/>
    </xf>
    <xf numFmtId="194" fontId="17" fillId="37" borderId="70" xfId="44" applyNumberFormat="1" applyFont="1" applyFill="1" applyBorder="1" applyAlignment="1">
      <alignment horizontal="left" vertical="center" wrapText="1"/>
    </xf>
    <xf numFmtId="0" fontId="14" fillId="36" borderId="71" xfId="50" applyFont="1" applyFill="1" applyBorder="1" applyAlignment="1" quotePrefix="1">
      <alignment horizontal="left" vertical="center" wrapText="1"/>
      <protection/>
    </xf>
    <xf numFmtId="3" fontId="14" fillId="36" borderId="72" xfId="46" applyFont="1" applyFill="1" applyBorder="1" applyAlignment="1" quotePrefix="1">
      <alignment horizontal="right" vertical="center" wrapText="1"/>
    </xf>
    <xf numFmtId="3" fontId="14" fillId="36" borderId="39" xfId="46" applyFont="1" applyFill="1" applyBorder="1" applyAlignment="1" quotePrefix="1">
      <alignment horizontal="right" vertical="center" wrapText="1"/>
    </xf>
    <xf numFmtId="41" fontId="15" fillId="0" borderId="0" xfId="49" applyNumberFormat="1" applyFont="1" applyFill="1" applyBorder="1">
      <alignment/>
      <protection/>
    </xf>
    <xf numFmtId="0" fontId="15" fillId="0" borderId="0" xfId="49" applyFont="1" applyFill="1">
      <alignment/>
      <protection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/>
    </xf>
    <xf numFmtId="40" fontId="16" fillId="0" borderId="11" xfId="43" applyFont="1" applyBorder="1" applyAlignment="1" quotePrefix="1">
      <alignment horizontal="center" vertical="center" wrapText="1"/>
    </xf>
    <xf numFmtId="40" fontId="16" fillId="0" borderId="73" xfId="43" applyFont="1" applyBorder="1" applyAlignment="1">
      <alignment horizontal="center" vertical="center" wrapText="1"/>
    </xf>
    <xf numFmtId="40" fontId="16" fillId="0" borderId="73" xfId="43" applyFont="1" applyBorder="1" applyAlignment="1" quotePrefix="1">
      <alignment horizontal="center" vertical="center" wrapText="1"/>
    </xf>
    <xf numFmtId="40" fontId="16" fillId="0" borderId="74" xfId="43" applyFont="1" applyBorder="1" applyAlignment="1">
      <alignment horizontal="center" vertical="center" wrapText="1"/>
    </xf>
    <xf numFmtId="40" fontId="16" fillId="0" borderId="0" xfId="43" applyFont="1" applyBorder="1" applyAlignment="1">
      <alignment horizontal="center" vertical="center" wrapText="1"/>
    </xf>
    <xf numFmtId="40" fontId="15" fillId="0" borderId="0" xfId="43" applyFont="1" applyAlignment="1">
      <alignment vertical="center" wrapText="1"/>
    </xf>
    <xf numFmtId="40" fontId="15" fillId="0" borderId="0" xfId="43" applyFont="1" applyAlignment="1">
      <alignment vertical="center"/>
    </xf>
    <xf numFmtId="3" fontId="15" fillId="0" borderId="30" xfId="46" applyNumberFormat="1" applyFont="1" applyFill="1" applyBorder="1" applyAlignment="1">
      <alignment vertical="center"/>
    </xf>
    <xf numFmtId="3" fontId="15" fillId="0" borderId="50" xfId="46" applyNumberFormat="1" applyFont="1" applyFill="1" applyBorder="1" applyAlignment="1">
      <alignment vertical="center"/>
    </xf>
    <xf numFmtId="3" fontId="15" fillId="33" borderId="75" xfId="46" applyNumberFormat="1" applyFont="1" applyFill="1" applyBorder="1" applyAlignment="1">
      <alignment vertical="center"/>
    </xf>
    <xf numFmtId="3" fontId="15" fillId="37" borderId="0" xfId="46" applyNumberFormat="1" applyFont="1" applyFill="1" applyBorder="1" applyAlignment="1">
      <alignment vertical="center"/>
    </xf>
    <xf numFmtId="40" fontId="16" fillId="0" borderId="76" xfId="43" applyFont="1" applyBorder="1" applyAlignment="1" quotePrefix="1">
      <alignment horizontal="center" vertical="center" wrapText="1"/>
    </xf>
    <xf numFmtId="40" fontId="15" fillId="0" borderId="77" xfId="43" applyFont="1" applyBorder="1" applyAlignment="1">
      <alignment vertical="center" wrapText="1"/>
    </xf>
    <xf numFmtId="3" fontId="15" fillId="39" borderId="68" xfId="46" applyFont="1" applyFill="1" applyBorder="1" applyAlignment="1">
      <alignment vertical="center" wrapText="1"/>
    </xf>
    <xf numFmtId="3" fontId="15" fillId="0" borderId="68" xfId="46" applyFont="1" applyFill="1" applyBorder="1" applyAlignment="1">
      <alignment vertical="center" wrapText="1"/>
    </xf>
    <xf numFmtId="3" fontId="15" fillId="0" borderId="78" xfId="46" applyFont="1" applyBorder="1" applyAlignment="1">
      <alignment vertical="center" wrapText="1"/>
    </xf>
    <xf numFmtId="40" fontId="15" fillId="0" borderId="15" xfId="43" applyFont="1" applyBorder="1" applyAlignment="1">
      <alignment vertical="center" wrapText="1"/>
    </xf>
    <xf numFmtId="3" fontId="15" fillId="39" borderId="16" xfId="46" applyFont="1" applyFill="1" applyBorder="1" applyAlignment="1">
      <alignment vertical="center" wrapText="1"/>
    </xf>
    <xf numFmtId="3" fontId="15" fillId="0" borderId="16" xfId="46" applyFont="1" applyFill="1" applyBorder="1" applyAlignment="1">
      <alignment vertical="center" wrapText="1"/>
    </xf>
    <xf numFmtId="3" fontId="15" fillId="0" borderId="28" xfId="46" applyFont="1" applyBorder="1" applyAlignment="1">
      <alignment vertical="center" wrapText="1"/>
    </xf>
    <xf numFmtId="3" fontId="15" fillId="0" borderId="57" xfId="46" applyNumberFormat="1" applyFont="1" applyFill="1" applyBorder="1" applyAlignment="1">
      <alignment vertical="center"/>
    </xf>
    <xf numFmtId="3" fontId="15" fillId="0" borderId="56" xfId="46" applyNumberFormat="1" applyFont="1" applyFill="1" applyBorder="1" applyAlignment="1">
      <alignment vertical="center"/>
    </xf>
    <xf numFmtId="3" fontId="15" fillId="33" borderId="79" xfId="46" applyNumberFormat="1" applyFont="1" applyFill="1" applyBorder="1" applyAlignment="1">
      <alignment vertical="center"/>
    </xf>
    <xf numFmtId="3" fontId="15" fillId="0" borderId="80" xfId="46" applyNumberFormat="1" applyFont="1" applyFill="1" applyBorder="1" applyAlignment="1">
      <alignment vertical="center"/>
    </xf>
    <xf numFmtId="3" fontId="15" fillId="33" borderId="81" xfId="46" applyNumberFormat="1" applyFont="1" applyFill="1" applyBorder="1" applyAlignment="1">
      <alignment vertical="center"/>
    </xf>
    <xf numFmtId="3" fontId="15" fillId="0" borderId="16" xfId="46" applyNumberFormat="1" applyFont="1" applyFill="1" applyBorder="1" applyAlignment="1">
      <alignment vertical="center"/>
    </xf>
    <xf numFmtId="3" fontId="15" fillId="0" borderId="21" xfId="46" applyNumberFormat="1" applyFont="1" applyFill="1" applyBorder="1" applyAlignment="1">
      <alignment vertical="center"/>
    </xf>
    <xf numFmtId="3" fontId="15" fillId="33" borderId="28" xfId="46" applyNumberFormat="1" applyFont="1" applyFill="1" applyBorder="1" applyAlignment="1">
      <alignment vertical="center"/>
    </xf>
    <xf numFmtId="40" fontId="16" fillId="0" borderId="15" xfId="43" applyFont="1" applyBorder="1" applyAlignment="1">
      <alignment horizontal="right" vertical="center" wrapText="1"/>
    </xf>
    <xf numFmtId="3" fontId="16" fillId="33" borderId="16" xfId="46" applyFont="1" applyFill="1" applyBorder="1" applyAlignment="1">
      <alignment vertical="center" wrapText="1"/>
    </xf>
    <xf numFmtId="3" fontId="16" fillId="33" borderId="24" xfId="46" applyFont="1" applyFill="1" applyBorder="1" applyAlignment="1">
      <alignment vertical="center" wrapText="1"/>
    </xf>
    <xf numFmtId="40" fontId="15" fillId="0" borderId="15" xfId="43" applyFont="1" applyBorder="1" applyAlignment="1">
      <alignment horizontal="left" vertical="center" wrapText="1"/>
    </xf>
    <xf numFmtId="9" fontId="15" fillId="33" borderId="16" xfId="53" applyFont="1" applyFill="1" applyBorder="1" applyAlignment="1">
      <alignment vertical="center"/>
    </xf>
    <xf numFmtId="9" fontId="15" fillId="0" borderId="28" xfId="53" applyFont="1" applyBorder="1" applyAlignment="1">
      <alignment vertical="center" wrapText="1"/>
    </xf>
    <xf numFmtId="40" fontId="16" fillId="0" borderId="40" xfId="43" applyFont="1" applyBorder="1" applyAlignment="1">
      <alignment vertical="center" wrapText="1"/>
    </xf>
    <xf numFmtId="3" fontId="16" fillId="33" borderId="82" xfId="43" applyNumberFormat="1" applyFont="1" applyFill="1" applyBorder="1" applyAlignment="1">
      <alignment vertical="center"/>
    </xf>
    <xf numFmtId="3" fontId="16" fillId="39" borderId="83" xfId="46" applyNumberFormat="1" applyFont="1" applyFill="1" applyBorder="1" applyAlignment="1">
      <alignment vertical="center"/>
    </xf>
    <xf numFmtId="3" fontId="15" fillId="0" borderId="72" xfId="46" applyNumberFormat="1" applyFont="1" applyFill="1" applyBorder="1" applyAlignment="1">
      <alignment vertical="center"/>
    </xf>
    <xf numFmtId="3" fontId="15" fillId="0" borderId="84" xfId="46" applyNumberFormat="1" applyFont="1" applyFill="1" applyBorder="1" applyAlignment="1">
      <alignment vertical="center"/>
    </xf>
    <xf numFmtId="3" fontId="18" fillId="33" borderId="66" xfId="46" applyNumberFormat="1" applyFont="1" applyFill="1" applyBorder="1" applyAlignment="1">
      <alignment vertical="center"/>
    </xf>
    <xf numFmtId="3" fontId="18" fillId="33" borderId="85" xfId="46" applyNumberFormat="1" applyFont="1" applyFill="1" applyBorder="1" applyAlignment="1">
      <alignment vertical="center"/>
    </xf>
    <xf numFmtId="3" fontId="18" fillId="37" borderId="0" xfId="46" applyNumberFormat="1" applyFont="1" applyFill="1" applyBorder="1" applyAlignment="1">
      <alignment vertical="center"/>
    </xf>
    <xf numFmtId="3" fontId="15" fillId="0" borderId="11" xfId="46" applyFont="1" applyBorder="1" applyAlignment="1">
      <alignment horizontal="center" vertical="center" wrapText="1"/>
    </xf>
    <xf numFmtId="3" fontId="15" fillId="0" borderId="63" xfId="46" applyFont="1" applyBorder="1" applyAlignment="1">
      <alignment horizontal="center" vertical="center" wrapText="1"/>
    </xf>
    <xf numFmtId="3" fontId="16" fillId="0" borderId="0" xfId="46" applyFont="1" applyBorder="1" applyAlignment="1">
      <alignment vertical="center"/>
    </xf>
    <xf numFmtId="3" fontId="15" fillId="39" borderId="32" xfId="46" applyFont="1" applyFill="1" applyBorder="1" applyAlignment="1" quotePrefix="1">
      <alignment horizontal="right" vertical="center"/>
    </xf>
    <xf numFmtId="4" fontId="20" fillId="33" borderId="66" xfId="46" applyNumberFormat="1" applyFont="1" applyFill="1" applyBorder="1" applyAlignment="1">
      <alignment vertical="center"/>
    </xf>
    <xf numFmtId="0" fontId="15" fillId="40" borderId="0" xfId="0" applyFont="1" applyFill="1" applyAlignment="1">
      <alignment vertical="center"/>
    </xf>
    <xf numFmtId="194" fontId="15" fillId="0" borderId="67" xfId="44" applyNumberFormat="1" applyFont="1" applyBorder="1" applyAlignment="1">
      <alignment horizontal="left" vertical="center"/>
    </xf>
    <xf numFmtId="194" fontId="14" fillId="0" borderId="70" xfId="44" applyNumberFormat="1" applyFont="1" applyBorder="1" applyAlignment="1">
      <alignment vertical="center"/>
    </xf>
    <xf numFmtId="41" fontId="14" fillId="0" borderId="30" xfId="44" applyNumberFormat="1" applyFont="1" applyBorder="1" applyAlignment="1">
      <alignment vertical="center"/>
    </xf>
    <xf numFmtId="41" fontId="17" fillId="35" borderId="32" xfId="44" applyNumberFormat="1" applyFont="1" applyFill="1" applyBorder="1" applyAlignment="1">
      <alignment vertical="center"/>
    </xf>
    <xf numFmtId="194" fontId="14" fillId="37" borderId="70" xfId="44" applyNumberFormat="1" applyFont="1" applyFill="1" applyBorder="1" applyAlignment="1" quotePrefix="1">
      <alignment horizontal="left" vertical="center"/>
    </xf>
    <xf numFmtId="41" fontId="14" fillId="37" borderId="30" xfId="44" applyNumberFormat="1" applyFont="1" applyFill="1" applyBorder="1" applyAlignment="1">
      <alignment vertical="center"/>
    </xf>
    <xf numFmtId="194" fontId="17" fillId="0" borderId="70" xfId="44" applyNumberFormat="1" applyFont="1" applyBorder="1" applyAlignment="1" quotePrefix="1">
      <alignment horizontal="left" vertical="center"/>
    </xf>
    <xf numFmtId="0" fontId="17" fillId="0" borderId="0" xfId="49" applyFont="1" applyBorder="1">
      <alignment/>
      <protection/>
    </xf>
    <xf numFmtId="41" fontId="17" fillId="0" borderId="30" xfId="44" applyNumberFormat="1" applyFont="1" applyBorder="1" applyAlignment="1">
      <alignment vertical="center"/>
    </xf>
    <xf numFmtId="41" fontId="17" fillId="0" borderId="32" xfId="44" applyNumberFormat="1" applyFont="1" applyFill="1" applyBorder="1" applyAlignment="1">
      <alignment vertical="center"/>
    </xf>
    <xf numFmtId="194" fontId="17" fillId="41" borderId="70" xfId="44" applyNumberFormat="1" applyFont="1" applyFill="1" applyBorder="1" applyAlignment="1">
      <alignment vertical="center"/>
    </xf>
    <xf numFmtId="41" fontId="17" fillId="41" borderId="30" xfId="44" applyNumberFormat="1" applyFont="1" applyFill="1" applyBorder="1" applyAlignment="1">
      <alignment vertical="center"/>
    </xf>
    <xf numFmtId="41" fontId="17" fillId="41" borderId="32" xfId="44" applyNumberFormat="1" applyFont="1" applyFill="1" applyBorder="1" applyAlignment="1">
      <alignment vertical="center"/>
    </xf>
    <xf numFmtId="0" fontId="15" fillId="35" borderId="0" xfId="49" applyFont="1" applyFill="1">
      <alignment/>
      <protection/>
    </xf>
    <xf numFmtId="194" fontId="14" fillId="0" borderId="70" xfId="44" applyNumberFormat="1" applyFont="1" applyBorder="1" applyAlignment="1" quotePrefix="1">
      <alignment horizontal="left" vertical="center" wrapText="1"/>
    </xf>
    <xf numFmtId="194" fontId="14" fillId="42" borderId="86" xfId="44" applyNumberFormat="1" applyFont="1" applyFill="1" applyBorder="1" applyAlignment="1">
      <alignment horizontal="left" vertical="center" wrapText="1"/>
    </xf>
    <xf numFmtId="41" fontId="14" fillId="42" borderId="72" xfId="44" applyNumberFormat="1" applyFont="1" applyFill="1" applyBorder="1" applyAlignment="1">
      <alignment vertical="center"/>
    </xf>
    <xf numFmtId="41" fontId="14" fillId="42" borderId="39" xfId="44" applyNumberFormat="1" applyFont="1" applyFill="1" applyBorder="1" applyAlignment="1">
      <alignment vertical="center"/>
    </xf>
    <xf numFmtId="0" fontId="16" fillId="0" borderId="0" xfId="49" applyFont="1">
      <alignment/>
      <protection/>
    </xf>
    <xf numFmtId="41" fontId="15" fillId="0" borderId="0" xfId="49" applyNumberFormat="1" applyFont="1">
      <alignment/>
      <protection/>
    </xf>
    <xf numFmtId="3" fontId="19" fillId="0" borderId="87" xfId="46" applyFont="1" applyBorder="1" applyAlignment="1">
      <alignment vertical="center"/>
    </xf>
    <xf numFmtId="3" fontId="16" fillId="0" borderId="88" xfId="46" applyFont="1" applyBorder="1" applyAlignment="1">
      <alignment horizontal="centerContinuous" vertical="center"/>
    </xf>
    <xf numFmtId="3" fontId="16" fillId="0" borderId="0" xfId="46" applyFont="1" applyAlignment="1">
      <alignment horizontal="centerContinuous" vertical="center"/>
    </xf>
    <xf numFmtId="3" fontId="16" fillId="0" borderId="88" xfId="46" applyFont="1" applyBorder="1" applyAlignment="1">
      <alignment horizontal="center" vertical="center" wrapText="1"/>
    </xf>
    <xf numFmtId="3" fontId="16" fillId="0" borderId="89" xfId="46" applyFont="1" applyBorder="1" applyAlignment="1">
      <alignment vertical="center"/>
    </xf>
    <xf numFmtId="3" fontId="15" fillId="0" borderId="90" xfId="46" applyFont="1" applyBorder="1" applyAlignment="1">
      <alignment horizontal="center" vertical="center" wrapText="1"/>
    </xf>
    <xf numFmtId="3" fontId="16" fillId="0" borderId="91" xfId="46" applyFont="1" applyBorder="1" applyAlignment="1" quotePrefix="1">
      <alignment horizontal="center" vertical="center" wrapText="1"/>
    </xf>
    <xf numFmtId="3" fontId="16" fillId="0" borderId="92" xfId="46" applyFont="1" applyBorder="1" applyAlignment="1" quotePrefix="1">
      <alignment horizontal="center" vertical="center" wrapText="1"/>
    </xf>
    <xf numFmtId="3" fontId="16" fillId="0" borderId="93" xfId="46" applyFont="1" applyBorder="1" applyAlignment="1" quotePrefix="1">
      <alignment horizontal="center" vertical="center" wrapText="1"/>
    </xf>
    <xf numFmtId="3" fontId="16" fillId="0" borderId="93" xfId="46" applyFont="1" applyBorder="1" applyAlignment="1">
      <alignment horizontal="center" vertical="center" wrapText="1"/>
    </xf>
    <xf numFmtId="3" fontId="16" fillId="0" borderId="91" xfId="46" applyFont="1" applyBorder="1" applyAlignment="1">
      <alignment horizontal="center" vertical="center" wrapText="1"/>
    </xf>
    <xf numFmtId="3" fontId="16" fillId="0" borderId="94" xfId="46" applyFont="1" applyBorder="1" applyAlignment="1">
      <alignment horizontal="center" vertical="center" wrapText="1"/>
    </xf>
    <xf numFmtId="3" fontId="15" fillId="0" borderId="0" xfId="46" applyFont="1" applyAlignment="1">
      <alignment horizontal="center" vertical="center" wrapText="1"/>
    </xf>
    <xf numFmtId="3" fontId="15" fillId="0" borderId="95" xfId="46" applyFont="1" applyBorder="1" applyAlignment="1">
      <alignment horizontal="left" vertical="center"/>
    </xf>
    <xf numFmtId="3" fontId="15" fillId="39" borderId="96" xfId="46" applyFont="1" applyFill="1" applyBorder="1" applyAlignment="1">
      <alignment vertical="center"/>
    </xf>
    <xf numFmtId="3" fontId="15" fillId="39" borderId="47" xfId="46" applyFont="1" applyFill="1" applyBorder="1" applyAlignment="1">
      <alignment vertical="center"/>
    </xf>
    <xf numFmtId="3" fontId="15" fillId="39" borderId="46" xfId="46" applyFont="1" applyFill="1" applyBorder="1" applyAlignment="1">
      <alignment vertical="center"/>
    </xf>
    <xf numFmtId="3" fontId="15" fillId="0" borderId="20" xfId="46" applyFont="1" applyBorder="1" applyAlignment="1">
      <alignment vertical="center"/>
    </xf>
    <xf numFmtId="3" fontId="15" fillId="0" borderId="95" xfId="46" applyFont="1" applyBorder="1" applyAlignment="1">
      <alignment vertical="center"/>
    </xf>
    <xf numFmtId="3" fontId="15" fillId="0" borderId="16" xfId="46" applyFont="1" applyBorder="1" applyAlignment="1">
      <alignment vertical="center"/>
    </xf>
    <xf numFmtId="3" fontId="15" fillId="0" borderId="17" xfId="46" applyFont="1" applyBorder="1" applyAlignment="1">
      <alignment vertical="center"/>
    </xf>
    <xf numFmtId="3" fontId="15" fillId="33" borderId="97" xfId="46" applyFont="1" applyFill="1" applyBorder="1" applyAlignment="1">
      <alignment vertical="center"/>
    </xf>
    <xf numFmtId="0" fontId="15" fillId="0" borderId="0" xfId="0" applyFont="1" applyAlignment="1" quotePrefix="1">
      <alignment horizontal="left" vertical="center"/>
    </xf>
    <xf numFmtId="3" fontId="15" fillId="0" borderId="98" xfId="46" applyFont="1" applyBorder="1" applyAlignment="1">
      <alignment vertical="center"/>
    </xf>
    <xf numFmtId="3" fontId="15" fillId="39" borderId="95" xfId="46" applyFont="1" applyFill="1" applyBorder="1" applyAlignment="1">
      <alignment vertical="center"/>
    </xf>
    <xf numFmtId="3" fontId="15" fillId="39" borderId="20" xfId="46" applyFont="1" applyFill="1" applyBorder="1" applyAlignment="1">
      <alignment vertical="center"/>
    </xf>
    <xf numFmtId="3" fontId="15" fillId="0" borderId="98" xfId="46" applyFont="1" applyBorder="1" applyAlignment="1" quotePrefix="1">
      <alignment horizontal="left" vertical="center"/>
    </xf>
    <xf numFmtId="3" fontId="15" fillId="0" borderId="77" xfId="46" applyFont="1" applyBorder="1" applyAlignment="1">
      <alignment vertical="center" wrapText="1"/>
    </xf>
    <xf numFmtId="3" fontId="16" fillId="0" borderId="68" xfId="46" applyFont="1" applyBorder="1" applyAlignment="1">
      <alignment horizontal="center" vertical="center" wrapText="1"/>
    </xf>
    <xf numFmtId="3" fontId="16" fillId="0" borderId="68" xfId="46" applyFont="1" applyBorder="1" applyAlignment="1" quotePrefix="1">
      <alignment horizontal="center" vertical="center" wrapText="1"/>
    </xf>
    <xf numFmtId="3" fontId="16" fillId="0" borderId="78" xfId="46" applyFont="1" applyBorder="1" applyAlignment="1">
      <alignment horizontal="center" vertical="center" wrapText="1"/>
    </xf>
    <xf numFmtId="3" fontId="16" fillId="0" borderId="15" xfId="46" applyFont="1" applyBorder="1" applyAlignment="1">
      <alignment vertical="center" wrapText="1"/>
    </xf>
    <xf numFmtId="3" fontId="15" fillId="33" borderId="28" xfId="46" applyFont="1" applyFill="1" applyBorder="1" applyAlignment="1">
      <alignment vertical="center" wrapText="1"/>
    </xf>
    <xf numFmtId="3" fontId="15" fillId="39" borderId="16" xfId="46" applyFont="1" applyFill="1" applyBorder="1" applyAlignment="1">
      <alignment vertical="center"/>
    </xf>
    <xf numFmtId="3" fontId="15" fillId="0" borderId="15" xfId="46" applyFont="1" applyBorder="1" applyAlignment="1">
      <alignment horizontal="left" vertical="center" wrapText="1"/>
    </xf>
    <xf numFmtId="10" fontId="15" fillId="33" borderId="16" xfId="53" applyNumberFormat="1" applyFont="1" applyFill="1" applyBorder="1" applyAlignment="1">
      <alignment vertical="center"/>
    </xf>
    <xf numFmtId="3" fontId="15" fillId="33" borderId="17" xfId="46" applyFont="1" applyFill="1" applyBorder="1" applyAlignment="1">
      <alignment vertical="center"/>
    </xf>
    <xf numFmtId="3" fontId="15" fillId="33" borderId="95" xfId="46" applyFont="1" applyFill="1" applyBorder="1" applyAlignment="1">
      <alignment vertical="center"/>
    </xf>
    <xf numFmtId="3" fontId="15" fillId="0" borderId="40" xfId="46" applyFont="1" applyBorder="1" applyAlignment="1">
      <alignment vertical="center" wrapText="1"/>
    </xf>
    <xf numFmtId="3" fontId="15" fillId="33" borderId="82" xfId="46" applyNumberFormat="1" applyFont="1" applyFill="1" applyBorder="1" applyAlignment="1">
      <alignment vertical="center"/>
    </xf>
    <xf numFmtId="3" fontId="15" fillId="39" borderId="83" xfId="46" applyFont="1" applyFill="1" applyBorder="1" applyAlignment="1">
      <alignment vertical="center"/>
    </xf>
    <xf numFmtId="3" fontId="15" fillId="0" borderId="98" xfId="46" applyFont="1" applyBorder="1" applyAlignment="1">
      <alignment horizontal="left" vertical="center"/>
    </xf>
    <xf numFmtId="3" fontId="15" fillId="39" borderId="17" xfId="46" applyFont="1" applyFill="1" applyBorder="1" applyAlignment="1">
      <alignment vertical="center"/>
    </xf>
    <xf numFmtId="3" fontId="15" fillId="0" borderId="99" xfId="46" applyFont="1" applyBorder="1" applyAlignment="1">
      <alignment vertical="center"/>
    </xf>
    <xf numFmtId="3" fontId="15" fillId="0" borderId="88" xfId="46" applyFont="1" applyBorder="1" applyAlignment="1">
      <alignment vertical="center"/>
    </xf>
    <xf numFmtId="3" fontId="15" fillId="0" borderId="54" xfId="46" applyFont="1" applyBorder="1" applyAlignment="1">
      <alignment vertical="center"/>
    </xf>
    <xf numFmtId="3" fontId="15" fillId="39" borderId="88" xfId="46" applyFont="1" applyFill="1" applyBorder="1" applyAlignment="1">
      <alignment vertical="center"/>
    </xf>
    <xf numFmtId="3" fontId="15" fillId="33" borderId="89" xfId="46" applyFont="1" applyFill="1" applyBorder="1" applyAlignment="1">
      <alignment vertical="center"/>
    </xf>
    <xf numFmtId="3" fontId="18" fillId="0" borderId="100" xfId="46" applyFont="1" applyBorder="1" applyAlignment="1" quotePrefix="1">
      <alignment horizontal="right" vertical="center" wrapText="1"/>
    </xf>
    <xf numFmtId="3" fontId="22" fillId="33" borderId="101" xfId="46" applyFont="1" applyFill="1" applyBorder="1" applyAlignment="1">
      <alignment vertical="center"/>
    </xf>
    <xf numFmtId="3" fontId="22" fillId="33" borderId="66" xfId="46" applyFont="1" applyFill="1" applyBorder="1" applyAlignment="1">
      <alignment vertical="center"/>
    </xf>
    <xf numFmtId="3" fontId="22" fillId="33" borderId="102" xfId="46" applyFont="1" applyFill="1" applyBorder="1" applyAlignment="1">
      <alignment vertical="center"/>
    </xf>
    <xf numFmtId="3" fontId="22" fillId="33" borderId="103" xfId="46" applyFont="1" applyFill="1" applyBorder="1" applyAlignment="1">
      <alignment vertical="center"/>
    </xf>
    <xf numFmtId="3" fontId="23" fillId="0" borderId="0" xfId="46" applyFont="1" applyAlignment="1">
      <alignment vertical="center"/>
    </xf>
    <xf numFmtId="0" fontId="15" fillId="0" borderId="99" xfId="0" applyFont="1" applyBorder="1" applyAlignment="1">
      <alignment/>
    </xf>
    <xf numFmtId="3" fontId="16" fillId="0" borderId="104" xfId="46" applyFont="1" applyBorder="1" applyAlignment="1">
      <alignment horizontal="centerContinuous" vertical="center"/>
    </xf>
    <xf numFmtId="3" fontId="16" fillId="0" borderId="12" xfId="46" applyFont="1" applyBorder="1" applyAlignment="1">
      <alignment horizontal="centerContinuous" vertical="center"/>
    </xf>
    <xf numFmtId="3" fontId="16" fillId="0" borderId="14" xfId="46" applyFont="1" applyBorder="1" applyAlignment="1">
      <alignment horizontal="center" vertical="center" wrapText="1"/>
    </xf>
    <xf numFmtId="3" fontId="16" fillId="0" borderId="105" xfId="46" applyFont="1" applyBorder="1" applyAlignment="1">
      <alignment horizontal="center" vertical="center" wrapText="1"/>
    </xf>
    <xf numFmtId="3" fontId="16" fillId="0" borderId="100" xfId="46" applyFont="1" applyBorder="1" applyAlignment="1">
      <alignment horizontal="left" vertical="center" wrapText="1"/>
    </xf>
    <xf numFmtId="3" fontId="15" fillId="0" borderId="106" xfId="46" applyFont="1" applyBorder="1" applyAlignment="1">
      <alignment horizontal="center" vertical="center" wrapText="1"/>
    </xf>
    <xf numFmtId="3" fontId="15" fillId="0" borderId="68" xfId="46" applyFont="1" applyBorder="1" applyAlignment="1">
      <alignment horizontal="center" vertical="center" wrapText="1"/>
    </xf>
    <xf numFmtId="3" fontId="15" fillId="0" borderId="68" xfId="46" applyFont="1" applyBorder="1" applyAlignment="1">
      <alignment horizontal="centerContinuous" vertical="center" wrapText="1"/>
    </xf>
    <xf numFmtId="3" fontId="15" fillId="0" borderId="69" xfId="46" applyFont="1" applyBorder="1" applyAlignment="1">
      <alignment horizontal="center" vertical="center" wrapText="1"/>
    </xf>
    <xf numFmtId="3" fontId="20" fillId="0" borderId="37" xfId="46" applyFont="1" applyBorder="1" applyAlignment="1">
      <alignment horizontal="left" vertical="center" wrapText="1"/>
    </xf>
    <xf numFmtId="3" fontId="24" fillId="39" borderId="107" xfId="46" applyFont="1" applyFill="1" applyBorder="1" applyAlignment="1" quotePrefix="1">
      <alignment horizontal="center" vertical="center" wrapText="1"/>
    </xf>
    <xf numFmtId="3" fontId="24" fillId="39" borderId="82" xfId="46" applyFont="1" applyFill="1" applyBorder="1" applyAlignment="1" quotePrefix="1">
      <alignment horizontal="center" vertical="center" wrapText="1"/>
    </xf>
    <xf numFmtId="3" fontId="24" fillId="39" borderId="108" xfId="46" applyFont="1" applyFill="1" applyBorder="1" applyAlignment="1">
      <alignment horizontal="centerContinuous" vertical="center" wrapText="1"/>
    </xf>
    <xf numFmtId="3" fontId="25" fillId="39" borderId="55" xfId="46" applyFont="1" applyFill="1" applyBorder="1" applyAlignment="1">
      <alignment vertical="center"/>
    </xf>
    <xf numFmtId="3" fontId="25" fillId="0" borderId="72" xfId="46" applyFont="1" applyFill="1" applyBorder="1" applyAlignment="1" quotePrefix="1">
      <alignment horizontal="right" vertical="center"/>
    </xf>
    <xf numFmtId="9" fontId="25" fillId="0" borderId="72" xfId="53" applyFont="1" applyFill="1" applyBorder="1" applyAlignment="1" quotePrefix="1">
      <alignment horizontal="right" vertical="center"/>
    </xf>
    <xf numFmtId="3" fontId="25" fillId="33" borderId="39" xfId="46" applyFont="1" applyFill="1" applyBorder="1" applyAlignment="1" quotePrefix="1">
      <alignment horizontal="right" vertical="center"/>
    </xf>
    <xf numFmtId="3" fontId="15" fillId="0" borderId="0" xfId="46" applyFont="1" applyFill="1" applyAlignment="1">
      <alignment vertical="center"/>
    </xf>
    <xf numFmtId="3" fontId="20" fillId="0" borderId="0" xfId="46" applyFont="1" applyBorder="1" applyAlignment="1">
      <alignment horizontal="left" vertical="center" wrapText="1"/>
    </xf>
    <xf numFmtId="3" fontId="24" fillId="37" borderId="0" xfId="46" applyFont="1" applyFill="1" applyBorder="1" applyAlignment="1" quotePrefix="1">
      <alignment horizontal="center" vertical="center" wrapText="1"/>
    </xf>
    <xf numFmtId="3" fontId="24" fillId="37" borderId="0" xfId="46" applyFont="1" applyFill="1" applyBorder="1" applyAlignment="1">
      <alignment horizontal="centerContinuous" vertical="center" wrapText="1"/>
    </xf>
    <xf numFmtId="3" fontId="25" fillId="37" borderId="0" xfId="46" applyFont="1" applyFill="1" applyBorder="1" applyAlignment="1">
      <alignment vertical="center"/>
    </xf>
    <xf numFmtId="3" fontId="25" fillId="37" borderId="0" xfId="46" applyFont="1" applyFill="1" applyBorder="1" applyAlignment="1" quotePrefix="1">
      <alignment horizontal="right" vertical="center"/>
    </xf>
    <xf numFmtId="9" fontId="25" fillId="37" borderId="0" xfId="53" applyFont="1" applyFill="1" applyBorder="1" applyAlignment="1" quotePrefix="1">
      <alignment horizontal="right" vertical="center"/>
    </xf>
    <xf numFmtId="3" fontId="15" fillId="0" borderId="0" xfId="46" applyFont="1" applyBorder="1" applyAlignment="1">
      <alignment vertical="center"/>
    </xf>
    <xf numFmtId="3" fontId="15" fillId="0" borderId="0" xfId="46" applyFont="1" applyBorder="1" applyAlignment="1" quotePrefix="1">
      <alignment horizontal="left" vertical="center"/>
    </xf>
    <xf numFmtId="3" fontId="16" fillId="0" borderId="0" xfId="46" applyFont="1" applyBorder="1" applyAlignment="1" quotePrefix="1">
      <alignment horizontal="right" vertical="center"/>
    </xf>
    <xf numFmtId="3" fontId="15" fillId="0" borderId="0" xfId="46" applyFont="1" applyBorder="1" applyAlignment="1">
      <alignment horizontal="right" vertical="center"/>
    </xf>
    <xf numFmtId="3" fontId="15" fillId="0" borderId="0" xfId="46" applyFont="1" applyBorder="1" applyAlignment="1" quotePrefix="1">
      <alignment horizontal="right" vertical="center"/>
    </xf>
    <xf numFmtId="3" fontId="16" fillId="0" borderId="0" xfId="46" applyFont="1" applyBorder="1" applyAlignment="1">
      <alignment horizontal="right" vertical="center"/>
    </xf>
    <xf numFmtId="3" fontId="10" fillId="0" borderId="0" xfId="46" applyFont="1" applyAlignment="1" quotePrefix="1">
      <alignment horizontal="left" vertical="center"/>
    </xf>
    <xf numFmtId="3" fontId="8" fillId="0" borderId="0" xfId="46" applyFont="1" applyAlignment="1">
      <alignment vertical="center"/>
    </xf>
    <xf numFmtId="3" fontId="10" fillId="0" borderId="17" xfId="46" applyFont="1" applyBorder="1" applyAlignment="1" quotePrefix="1">
      <alignment horizontal="centerContinuous" vertical="center"/>
    </xf>
    <xf numFmtId="3" fontId="26" fillId="0" borderId="0" xfId="46" applyFont="1" applyFill="1" applyBorder="1" applyAlignment="1">
      <alignment horizontal="centerContinuous" vertical="center"/>
    </xf>
    <xf numFmtId="3" fontId="8" fillId="0" borderId="0" xfId="46" applyFont="1" applyBorder="1" applyAlignment="1">
      <alignment horizontal="centerContinuous" vertical="center"/>
    </xf>
    <xf numFmtId="3" fontId="8" fillId="0" borderId="0" xfId="46" applyFont="1" applyAlignment="1">
      <alignment horizontal="centerContinuous" vertical="center"/>
    </xf>
    <xf numFmtId="3" fontId="8" fillId="0" borderId="30" xfId="46" applyFont="1" applyBorder="1" applyAlignment="1">
      <alignment horizontal="center" vertical="center" wrapText="1"/>
    </xf>
    <xf numFmtId="3" fontId="9" fillId="0" borderId="50" xfId="46" applyFont="1" applyBorder="1" applyAlignment="1" quotePrefix="1">
      <alignment horizontal="center" vertical="center" wrapText="1"/>
    </xf>
    <xf numFmtId="3" fontId="9" fillId="0" borderId="50" xfId="46" applyFont="1" applyBorder="1" applyAlignment="1">
      <alignment horizontal="center" vertical="center" wrapText="1"/>
    </xf>
    <xf numFmtId="3" fontId="9" fillId="0" borderId="30" xfId="46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8" fillId="0" borderId="0" xfId="46" applyFont="1" applyAlignment="1">
      <alignment horizontal="center" vertical="center" wrapText="1"/>
    </xf>
    <xf numFmtId="3" fontId="8" fillId="0" borderId="35" xfId="46" applyFont="1" applyBorder="1" applyAlignment="1">
      <alignment horizontal="right" vertical="center" wrapText="1"/>
    </xf>
    <xf numFmtId="3" fontId="8" fillId="39" borderId="54" xfId="46" applyFont="1" applyFill="1" applyBorder="1" applyAlignment="1">
      <alignment vertical="center"/>
    </xf>
    <xf numFmtId="3" fontId="8" fillId="39" borderId="53" xfId="46" applyFont="1" applyFill="1" applyBorder="1" applyAlignment="1">
      <alignment vertical="center"/>
    </xf>
    <xf numFmtId="3" fontId="8" fillId="0" borderId="53" xfId="46" applyFont="1" applyFill="1" applyBorder="1" applyAlignment="1">
      <alignment vertical="center"/>
    </xf>
    <xf numFmtId="3" fontId="8" fillId="33" borderId="53" xfId="46" applyFont="1" applyFill="1" applyBorder="1" applyAlignment="1">
      <alignment horizontal="center" vertical="center"/>
    </xf>
    <xf numFmtId="3" fontId="8" fillId="0" borderId="0" xfId="46" applyFont="1" applyAlignment="1" quotePrefix="1">
      <alignment horizontal="center" vertical="center" wrapText="1"/>
    </xf>
    <xf numFmtId="0" fontId="8" fillId="0" borderId="0" xfId="0" applyFont="1" applyAlignment="1">
      <alignment horizontal="centerContinuous"/>
    </xf>
    <xf numFmtId="3" fontId="9" fillId="0" borderId="0" xfId="46" applyFont="1" applyAlignment="1" quotePrefix="1">
      <alignment horizontal="centerContinuous" vertical="center"/>
    </xf>
    <xf numFmtId="3" fontId="8" fillId="0" borderId="0" xfId="46" applyFont="1" applyFill="1" applyAlignment="1">
      <alignment vertical="center"/>
    </xf>
    <xf numFmtId="3" fontId="26" fillId="0" borderId="33" xfId="46" applyFont="1" applyBorder="1" applyAlignment="1">
      <alignment horizontal="right" vertical="center" wrapText="1"/>
    </xf>
    <xf numFmtId="187" fontId="8" fillId="33" borderId="30" xfId="46" applyNumberFormat="1" applyFont="1" applyFill="1" applyBorder="1" applyAlignment="1">
      <alignment vertical="center"/>
    </xf>
    <xf numFmtId="3" fontId="8" fillId="0" borderId="50" xfId="46" applyFont="1" applyBorder="1" applyAlignment="1">
      <alignment vertical="center"/>
    </xf>
    <xf numFmtId="0" fontId="8" fillId="0" borderId="0" xfId="0" applyFont="1" applyAlignment="1">
      <alignment/>
    </xf>
    <xf numFmtId="3" fontId="8" fillId="0" borderId="0" xfId="46" applyFont="1" applyBorder="1" applyAlignment="1">
      <alignment vertical="center"/>
    </xf>
    <xf numFmtId="3" fontId="8" fillId="0" borderId="0" xfId="46" applyFont="1" applyBorder="1" applyAlignment="1">
      <alignment vertical="center" wrapText="1"/>
    </xf>
    <xf numFmtId="3" fontId="9" fillId="0" borderId="0" xfId="46" applyFont="1" applyBorder="1" applyAlignment="1" quotePrefix="1">
      <alignment horizontal="left" vertical="center"/>
    </xf>
    <xf numFmtId="3" fontId="9" fillId="0" borderId="0" xfId="46" applyFont="1" applyBorder="1" applyAlignment="1">
      <alignment vertical="center"/>
    </xf>
    <xf numFmtId="3" fontId="27" fillId="0" borderId="33" xfId="46" applyFont="1" applyBorder="1" applyAlignment="1">
      <alignment horizontal="right" vertical="center" wrapText="1"/>
    </xf>
    <xf numFmtId="3" fontId="9" fillId="33" borderId="30" xfId="46" applyFont="1" applyFill="1" applyBorder="1" applyAlignment="1">
      <alignment vertical="center"/>
    </xf>
    <xf numFmtId="3" fontId="9" fillId="0" borderId="50" xfId="46" applyFont="1" applyBorder="1" applyAlignment="1">
      <alignment vertical="center"/>
    </xf>
    <xf numFmtId="3" fontId="8" fillId="33" borderId="21" xfId="46" applyFont="1" applyFill="1" applyBorder="1" applyAlignment="1">
      <alignment vertical="center"/>
    </xf>
    <xf numFmtId="3" fontId="8" fillId="0" borderId="0" xfId="46" applyFont="1" applyAlignment="1">
      <alignment horizontal="centerContinuous" vertical="center" wrapText="1"/>
    </xf>
    <xf numFmtId="3" fontId="9" fillId="0" borderId="0" xfId="46" applyFont="1" applyBorder="1" applyAlignment="1" quotePrefix="1">
      <alignment horizontal="right" vertical="center" wrapText="1"/>
    </xf>
    <xf numFmtId="3" fontId="10" fillId="0" borderId="109" xfId="46" applyFont="1" applyBorder="1" applyAlignment="1">
      <alignment horizontal="right" vertical="center"/>
    </xf>
    <xf numFmtId="3" fontId="10" fillId="33" borderId="66" xfId="46" applyFont="1" applyFill="1" applyBorder="1" applyAlignment="1">
      <alignment vertical="center"/>
    </xf>
    <xf numFmtId="3" fontId="28" fillId="0" borderId="0" xfId="46" applyFont="1" applyBorder="1" applyAlignment="1">
      <alignment vertical="center"/>
    </xf>
    <xf numFmtId="3" fontId="28" fillId="0" borderId="0" xfId="46" applyFont="1" applyAlignment="1">
      <alignment vertical="center"/>
    </xf>
    <xf numFmtId="3" fontId="28" fillId="0" borderId="0" xfId="46" applyFont="1" applyBorder="1" applyAlignment="1" quotePrefix="1">
      <alignment horizontal="right" vertical="center" wrapText="1"/>
    </xf>
    <xf numFmtId="3" fontId="28" fillId="0" borderId="0" xfId="46" applyFont="1" applyFill="1" applyAlignment="1">
      <alignment vertical="center"/>
    </xf>
    <xf numFmtId="3" fontId="10" fillId="0" borderId="0" xfId="46" applyFont="1" applyAlignment="1" quotePrefix="1">
      <alignment horizontal="centerContinuous" vertical="center"/>
    </xf>
    <xf numFmtId="3" fontId="9" fillId="0" borderId="0" xfId="46" applyFont="1" applyFill="1" applyBorder="1" applyAlignment="1">
      <alignment horizontal="centerContinuous" vertical="center"/>
    </xf>
    <xf numFmtId="3" fontId="9" fillId="0" borderId="0" xfId="46" applyFont="1" applyFill="1" applyBorder="1" applyAlignment="1">
      <alignment vertical="center"/>
    </xf>
    <xf numFmtId="3" fontId="8" fillId="0" borderId="0" xfId="46" applyFont="1" applyFill="1" applyBorder="1" applyAlignment="1">
      <alignment vertical="center"/>
    </xf>
    <xf numFmtId="3" fontId="8" fillId="0" borderId="0" xfId="46" applyFont="1" applyFill="1" applyBorder="1" applyAlignment="1" quotePrefix="1">
      <alignment horizontal="right" vertical="center" wrapText="1"/>
    </xf>
    <xf numFmtId="3" fontId="8" fillId="43" borderId="0" xfId="46" applyFont="1" applyFill="1" applyAlignment="1">
      <alignment vertical="center"/>
    </xf>
    <xf numFmtId="3" fontId="10" fillId="0" borderId="17" xfId="46" applyFont="1" applyBorder="1" applyAlignment="1" quotePrefix="1">
      <alignment horizontal="left" vertical="center"/>
    </xf>
    <xf numFmtId="3" fontId="9" fillId="0" borderId="30" xfId="46" applyFont="1" applyBorder="1" applyAlignment="1" quotePrefix="1">
      <alignment horizontal="center" vertical="center" wrapText="1"/>
    </xf>
    <xf numFmtId="3" fontId="9" fillId="0" borderId="0" xfId="46" applyFont="1" applyBorder="1" applyAlignment="1" quotePrefix="1">
      <alignment horizontal="center" vertical="center" wrapText="1"/>
    </xf>
    <xf numFmtId="3" fontId="8" fillId="0" borderId="54" xfId="46" applyFont="1" applyBorder="1" applyAlignment="1">
      <alignment horizontal="right" vertical="center" wrapText="1"/>
    </xf>
    <xf numFmtId="9" fontId="8" fillId="0" borderId="53" xfId="53" applyFont="1" applyFill="1" applyBorder="1" applyAlignment="1">
      <alignment vertical="center"/>
    </xf>
    <xf numFmtId="9" fontId="8" fillId="33" borderId="54" xfId="53" applyFont="1" applyFill="1" applyBorder="1" applyAlignment="1">
      <alignment horizontal="center" vertical="center"/>
    </xf>
    <xf numFmtId="3" fontId="8" fillId="0" borderId="0" xfId="46" applyFont="1" applyFill="1" applyAlignment="1">
      <alignment horizontal="centerContinuous" vertical="center"/>
    </xf>
    <xf numFmtId="3" fontId="8" fillId="0" borderId="0" xfId="46" applyFont="1" applyFill="1" applyAlignment="1">
      <alignment horizontal="left" vertical="center"/>
    </xf>
    <xf numFmtId="3" fontId="29" fillId="0" borderId="30" xfId="46" applyFont="1" applyBorder="1" applyAlignment="1" quotePrefix="1">
      <alignment horizontal="right" vertical="center" wrapText="1"/>
    </xf>
    <xf numFmtId="3" fontId="8" fillId="33" borderId="50" xfId="46" applyFont="1" applyFill="1" applyBorder="1" applyAlignment="1">
      <alignment vertical="center"/>
    </xf>
    <xf numFmtId="3" fontId="30" fillId="33" borderId="30" xfId="46" applyFont="1" applyFill="1" applyBorder="1" applyAlignment="1">
      <alignment vertical="center"/>
    </xf>
    <xf numFmtId="3" fontId="28" fillId="0" borderId="0" xfId="46" applyFont="1" applyFill="1" applyBorder="1" applyAlignment="1">
      <alignment horizontal="centerContinuous" vertical="center"/>
    </xf>
    <xf numFmtId="3" fontId="9" fillId="0" borderId="0" xfId="46" applyFont="1" applyFill="1" applyBorder="1" applyAlignment="1" quotePrefix="1">
      <alignment horizontal="right" vertical="center" wrapText="1"/>
    </xf>
    <xf numFmtId="3" fontId="10" fillId="0" borderId="66" xfId="46" applyFont="1" applyBorder="1" applyAlignment="1">
      <alignment horizontal="right" vertical="center"/>
    </xf>
    <xf numFmtId="3" fontId="10" fillId="33" borderId="110" xfId="46" applyFont="1" applyFill="1" applyBorder="1" applyAlignment="1">
      <alignment vertical="center"/>
    </xf>
    <xf numFmtId="3" fontId="10" fillId="0" borderId="0" xfId="46" applyFont="1" applyAlignment="1">
      <alignment vertical="center"/>
    </xf>
    <xf numFmtId="3" fontId="10" fillId="0" borderId="0" xfId="46" applyFont="1" applyFill="1" applyAlignment="1">
      <alignment vertical="center"/>
    </xf>
    <xf numFmtId="3" fontId="28" fillId="0" borderId="0" xfId="46" applyFont="1" applyFill="1" applyBorder="1" applyAlignment="1">
      <alignment vertical="center"/>
    </xf>
    <xf numFmtId="3" fontId="28" fillId="0" borderId="0" xfId="46" applyFont="1" applyFill="1" applyBorder="1" applyAlignment="1">
      <alignment vertical="center" wrapText="1"/>
    </xf>
    <xf numFmtId="3" fontId="10" fillId="0" borderId="0" xfId="46" applyFont="1" applyAlignment="1" quotePrefix="1">
      <alignment horizontal="center" vertical="center"/>
    </xf>
    <xf numFmtId="3" fontId="9" fillId="0" borderId="0" xfId="46" applyFont="1" applyFill="1" applyBorder="1" applyAlignment="1">
      <alignment horizontal="left" vertical="center"/>
    </xf>
    <xf numFmtId="3" fontId="8" fillId="0" borderId="21" xfId="46" applyFont="1" applyFill="1" applyBorder="1" applyAlignment="1">
      <alignment vertical="center"/>
    </xf>
    <xf numFmtId="3" fontId="8" fillId="33" borderId="54" xfId="46" applyFont="1" applyFill="1" applyBorder="1" applyAlignment="1">
      <alignment horizontal="center" vertical="center"/>
    </xf>
    <xf numFmtId="3" fontId="8" fillId="0" borderId="0" xfId="46" applyFont="1" applyFill="1" applyAlignment="1">
      <alignment horizontal="centerContinuous" vertical="center" wrapText="1"/>
    </xf>
    <xf numFmtId="3" fontId="9" fillId="0" borderId="0" xfId="46" applyFont="1" applyFill="1" applyBorder="1" applyAlignment="1" quotePrefix="1">
      <alignment horizontal="centerContinuous" vertical="center" wrapText="1"/>
    </xf>
    <xf numFmtId="3" fontId="8" fillId="0" borderId="0" xfId="46" applyFont="1" applyFill="1" applyBorder="1" applyAlignment="1">
      <alignment horizontal="centerContinuous" vertical="center"/>
    </xf>
    <xf numFmtId="3" fontId="26" fillId="0" borderId="30" xfId="46" applyFont="1" applyBorder="1" applyAlignment="1" quotePrefix="1">
      <alignment horizontal="right" vertical="center" wrapText="1"/>
    </xf>
    <xf numFmtId="3" fontId="8" fillId="33" borderId="54" xfId="46" applyFont="1" applyFill="1" applyBorder="1" applyAlignment="1">
      <alignment vertical="center"/>
    </xf>
    <xf numFmtId="3" fontId="8" fillId="33" borderId="53" xfId="46" applyFont="1" applyFill="1" applyBorder="1" applyAlignment="1">
      <alignment vertical="center"/>
    </xf>
    <xf numFmtId="3" fontId="8" fillId="0" borderId="30" xfId="46" applyFont="1" applyFill="1" applyBorder="1" applyAlignment="1">
      <alignment vertical="center"/>
    </xf>
    <xf numFmtId="3" fontId="9" fillId="33" borderId="50" xfId="46" applyFont="1" applyFill="1" applyBorder="1" applyAlignment="1">
      <alignment vertical="center"/>
    </xf>
    <xf numFmtId="3" fontId="8" fillId="33" borderId="30" xfId="46" applyFont="1" applyFill="1" applyBorder="1" applyAlignment="1">
      <alignment vertical="center"/>
    </xf>
    <xf numFmtId="3" fontId="10" fillId="0" borderId="0" xfId="46" applyFont="1" applyFill="1" applyBorder="1" applyAlignment="1" quotePrefix="1">
      <alignment horizontal="right" vertical="center" wrapText="1"/>
    </xf>
    <xf numFmtId="3" fontId="10" fillId="0" borderId="0" xfId="46" applyFont="1" applyFill="1" applyBorder="1" applyAlignment="1">
      <alignment vertical="center"/>
    </xf>
    <xf numFmtId="3" fontId="10" fillId="0" borderId="0" xfId="46" applyFont="1" applyBorder="1" applyAlignment="1">
      <alignment horizontal="right" vertical="center"/>
    </xf>
    <xf numFmtId="3" fontId="10" fillId="0" borderId="0" xfId="46" applyFont="1" applyFill="1" applyAlignment="1">
      <alignment horizontal="centerContinuous" vertical="center"/>
    </xf>
    <xf numFmtId="3" fontId="8" fillId="0" borderId="54" xfId="46" applyFont="1" applyBorder="1" applyAlignment="1">
      <alignment horizontal="right" vertical="center"/>
    </xf>
    <xf numFmtId="3" fontId="8" fillId="39" borderId="16" xfId="46" applyFont="1" applyFill="1" applyBorder="1" applyAlignment="1">
      <alignment vertical="center"/>
    </xf>
    <xf numFmtId="180" fontId="8" fillId="33" borderId="54" xfId="46" applyNumberFormat="1" applyFont="1" applyFill="1" applyBorder="1" applyAlignment="1">
      <alignment vertical="center"/>
    </xf>
    <xf numFmtId="3" fontId="8" fillId="0" borderId="0" xfId="46" applyFont="1" applyBorder="1" applyAlignment="1">
      <alignment horizontal="right" vertical="center" wrapText="1"/>
    </xf>
    <xf numFmtId="3" fontId="8" fillId="0" borderId="0" xfId="46" applyFont="1" applyBorder="1" applyAlignment="1" quotePrefix="1">
      <alignment horizontal="right" vertical="center" wrapText="1"/>
    </xf>
    <xf numFmtId="3" fontId="10" fillId="0" borderId="0" xfId="46" applyFont="1" applyBorder="1" applyAlignment="1" quotePrefix="1">
      <alignment horizontal="right" vertical="center" wrapText="1"/>
    </xf>
    <xf numFmtId="3" fontId="10" fillId="0" borderId="0" xfId="46" applyFont="1" applyBorder="1" applyAlignment="1">
      <alignment vertical="center"/>
    </xf>
    <xf numFmtId="3" fontId="10" fillId="0" borderId="0" xfId="46" applyFont="1" applyAlignment="1">
      <alignment horizontal="centerContinuous" vertical="center"/>
    </xf>
    <xf numFmtId="3" fontId="10" fillId="0" borderId="0" xfId="46" applyFont="1" applyFill="1" applyBorder="1" applyAlignment="1">
      <alignment horizontal="centerContinuous" vertical="center"/>
    </xf>
    <xf numFmtId="3" fontId="8" fillId="0" borderId="17" xfId="46" applyFont="1" applyBorder="1" applyAlignment="1">
      <alignment horizontal="center" vertical="center" wrapText="1"/>
    </xf>
    <xf numFmtId="3" fontId="9" fillId="0" borderId="0" xfId="46" applyFont="1" applyFill="1" applyBorder="1" applyAlignment="1" quotePrefix="1">
      <alignment horizontal="center" vertical="center" wrapText="1"/>
    </xf>
    <xf numFmtId="3" fontId="9" fillId="0" borderId="0" xfId="46" applyFont="1" applyFill="1" applyBorder="1" applyAlignment="1">
      <alignment horizontal="center" vertical="center" wrapText="1"/>
    </xf>
    <xf numFmtId="3" fontId="8" fillId="0" borderId="0" xfId="46" applyFont="1" applyFill="1" applyBorder="1" applyAlignment="1">
      <alignment horizontal="center" vertical="center" wrapText="1"/>
    </xf>
    <xf numFmtId="3" fontId="9" fillId="33" borderId="50" xfId="46" applyFont="1" applyFill="1" applyBorder="1" applyAlignment="1">
      <alignment horizontal="center" vertical="center" wrapText="1"/>
    </xf>
    <xf numFmtId="3" fontId="9" fillId="33" borderId="53" xfId="46" applyFont="1" applyFill="1" applyBorder="1" applyAlignment="1">
      <alignment vertical="center"/>
    </xf>
    <xf numFmtId="3" fontId="8" fillId="0" borderId="68" xfId="46" applyFont="1" applyBorder="1" applyAlignment="1">
      <alignment horizontal="center" vertical="center" wrapText="1"/>
    </xf>
    <xf numFmtId="3" fontId="26" fillId="0" borderId="30" xfId="46" applyFont="1" applyBorder="1" applyAlignment="1">
      <alignment horizontal="right" vertical="center" wrapText="1"/>
    </xf>
    <xf numFmtId="3" fontId="26" fillId="33" borderId="30" xfId="46" applyFont="1" applyFill="1" applyBorder="1" applyAlignment="1">
      <alignment horizontal="right" vertical="center"/>
    </xf>
    <xf numFmtId="3" fontId="26" fillId="0" borderId="0" xfId="46" applyFont="1" applyFill="1" applyBorder="1" applyAlignment="1">
      <alignment vertical="center"/>
    </xf>
    <xf numFmtId="3" fontId="26" fillId="0" borderId="0" xfId="46" applyFont="1" applyFill="1" applyBorder="1" applyAlignment="1">
      <alignment vertical="center" wrapText="1"/>
    </xf>
    <xf numFmtId="3" fontId="26" fillId="0" borderId="0" xfId="46" applyFont="1" applyBorder="1" applyAlignment="1">
      <alignment vertical="center"/>
    </xf>
    <xf numFmtId="3" fontId="26" fillId="0" borderId="0" xfId="46" applyFont="1" applyAlignment="1">
      <alignment vertical="center"/>
    </xf>
    <xf numFmtId="3" fontId="26" fillId="0" borderId="0" xfId="46" applyFont="1" applyFill="1" applyAlignment="1">
      <alignment vertical="center"/>
    </xf>
    <xf numFmtId="3" fontId="10" fillId="0" borderId="72" xfId="46" applyFont="1" applyBorder="1" applyAlignment="1">
      <alignment horizontal="right" vertical="center" wrapText="1"/>
    </xf>
    <xf numFmtId="4" fontId="10" fillId="33" borderId="30" xfId="46" applyNumberFormat="1" applyFont="1" applyFill="1" applyBorder="1" applyAlignment="1">
      <alignment vertical="center"/>
    </xf>
    <xf numFmtId="3" fontId="8" fillId="0" borderId="0" xfId="46" applyFont="1" applyBorder="1" applyAlignment="1" quotePrefix="1">
      <alignment horizontal="left" vertical="center"/>
    </xf>
    <xf numFmtId="194" fontId="15" fillId="0" borderId="60" xfId="44" applyNumberFormat="1" applyFont="1" applyBorder="1" applyAlignment="1">
      <alignment vertical="center"/>
    </xf>
    <xf numFmtId="194" fontId="16" fillId="34" borderId="47" xfId="44" applyNumberFormat="1" applyFont="1" applyFill="1" applyBorder="1" applyAlignment="1">
      <alignment horizontal="center" vertical="center" wrapText="1"/>
    </xf>
    <xf numFmtId="194" fontId="16" fillId="34" borderId="48" xfId="44" applyNumberFormat="1" applyFont="1" applyFill="1" applyBorder="1" applyAlignment="1" quotePrefix="1">
      <alignment horizontal="center" vertical="center" wrapText="1"/>
    </xf>
    <xf numFmtId="194" fontId="17" fillId="0" borderId="49" xfId="44" applyNumberFormat="1" applyFont="1" applyBorder="1" applyAlignment="1" quotePrefix="1">
      <alignment horizontal="left" vertical="center"/>
    </xf>
    <xf numFmtId="0" fontId="17" fillId="0" borderId="0" xfId="49" applyFont="1">
      <alignment/>
      <protection/>
    </xf>
    <xf numFmtId="194" fontId="17" fillId="41" borderId="49" xfId="44" applyNumberFormat="1" applyFont="1" applyFill="1" applyBorder="1" applyAlignment="1">
      <alignment vertical="center"/>
    </xf>
    <xf numFmtId="194" fontId="14" fillId="0" borderId="49" xfId="44" applyNumberFormat="1" applyFont="1" applyBorder="1" applyAlignment="1" quotePrefix="1">
      <alignment horizontal="left" vertical="center" wrapText="1"/>
    </xf>
    <xf numFmtId="41" fontId="14" fillId="35" borderId="34" xfId="44" applyNumberFormat="1" applyFont="1" applyFill="1" applyBorder="1" applyAlignment="1">
      <alignment vertical="center"/>
    </xf>
    <xf numFmtId="194" fontId="17" fillId="42" borderId="52" xfId="44" applyNumberFormat="1" applyFont="1" applyFill="1" applyBorder="1" applyAlignment="1">
      <alignment horizontal="left" vertical="center" wrapText="1"/>
    </xf>
    <xf numFmtId="194" fontId="14" fillId="0" borderId="49" xfId="44" applyNumberFormat="1" applyFont="1" applyBorder="1" applyAlignment="1">
      <alignment vertical="center"/>
    </xf>
    <xf numFmtId="41" fontId="14" fillId="41" borderId="34" xfId="44" applyNumberFormat="1" applyFont="1" applyFill="1" applyBorder="1" applyAlignment="1">
      <alignment vertical="center"/>
    </xf>
    <xf numFmtId="41" fontId="14" fillId="42" borderId="34" xfId="44" applyNumberFormat="1" applyFont="1" applyFill="1" applyBorder="1" applyAlignment="1">
      <alignment vertical="center"/>
    </xf>
    <xf numFmtId="0" fontId="16" fillId="0" borderId="0" xfId="49" applyFont="1" applyFill="1" applyBorder="1">
      <alignment/>
      <protection/>
    </xf>
    <xf numFmtId="41" fontId="16" fillId="0" borderId="0" xfId="49" applyNumberFormat="1" applyFont="1" applyFill="1">
      <alignment/>
      <protection/>
    </xf>
    <xf numFmtId="0" fontId="16" fillId="0" borderId="0" xfId="49" applyFont="1" applyFill="1">
      <alignment/>
      <protection/>
    </xf>
    <xf numFmtId="41" fontId="14" fillId="42" borderId="30" xfId="44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77" xfId="0" applyFont="1" applyBorder="1" applyAlignment="1">
      <alignment vertical="center"/>
    </xf>
    <xf numFmtId="0" fontId="9" fillId="0" borderId="12" xfId="0" applyFont="1" applyBorder="1" applyAlignment="1">
      <alignment horizontal="centerContinuous" vertical="center"/>
    </xf>
    <xf numFmtId="0" fontId="9" fillId="0" borderId="104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14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Border="1" applyAlignment="1" quotePrefix="1">
      <alignment horizontal="center" vertical="center" wrapText="1"/>
    </xf>
    <xf numFmtId="0" fontId="9" fillId="0" borderId="6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3" fontId="8" fillId="34" borderId="20" xfId="46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3" fontId="8" fillId="0" borderId="20" xfId="46" applyFont="1" applyBorder="1" applyAlignment="1">
      <alignment vertical="center"/>
    </xf>
    <xf numFmtId="3" fontId="8" fillId="0" borderId="95" xfId="46" applyFont="1" applyBorder="1" applyAlignment="1">
      <alignment vertical="center"/>
    </xf>
    <xf numFmtId="3" fontId="8" fillId="33" borderId="111" xfId="0" applyNumberFormat="1" applyFont="1" applyFill="1" applyBorder="1" applyAlignment="1">
      <alignment vertical="center"/>
    </xf>
    <xf numFmtId="40" fontId="8" fillId="0" borderId="15" xfId="43" applyFont="1" applyBorder="1" applyAlignment="1" quotePrefix="1">
      <alignment horizontal="left" vertical="center"/>
    </xf>
    <xf numFmtId="0" fontId="8" fillId="0" borderId="0" xfId="0" applyFont="1" applyAlignment="1">
      <alignment horizontal="left" vertical="center"/>
    </xf>
    <xf numFmtId="3" fontId="8" fillId="0" borderId="77" xfId="46" applyFont="1" applyBorder="1" applyAlignment="1">
      <alignment vertical="center" wrapText="1"/>
    </xf>
    <xf numFmtId="0" fontId="9" fillId="0" borderId="112" xfId="0" applyFont="1" applyBorder="1" applyAlignment="1">
      <alignment horizontal="center" vertical="center"/>
    </xf>
    <xf numFmtId="0" fontId="9" fillId="0" borderId="112" xfId="0" applyFont="1" applyBorder="1" applyAlignment="1" quotePrefix="1">
      <alignment horizontal="center" vertical="center" wrapText="1"/>
    </xf>
    <xf numFmtId="3" fontId="9" fillId="0" borderId="69" xfId="46" applyFont="1" applyBorder="1" applyAlignment="1">
      <alignment horizontal="center" vertical="center" wrapText="1"/>
    </xf>
    <xf numFmtId="40" fontId="8" fillId="0" borderId="15" xfId="43" applyFont="1" applyBorder="1" applyAlignment="1">
      <alignment vertical="center"/>
    </xf>
    <xf numFmtId="3" fontId="9" fillId="0" borderId="15" xfId="46" applyFont="1" applyBorder="1" applyAlignment="1">
      <alignment vertical="center" wrapText="1"/>
    </xf>
    <xf numFmtId="3" fontId="8" fillId="34" borderId="16" xfId="46" applyFont="1" applyFill="1" applyBorder="1" applyAlignment="1">
      <alignment vertical="center" wrapText="1"/>
    </xf>
    <xf numFmtId="3" fontId="8" fillId="33" borderId="28" xfId="46" applyFont="1" applyFill="1" applyBorder="1" applyAlignment="1">
      <alignment vertical="center" wrapText="1"/>
    </xf>
    <xf numFmtId="3" fontId="8" fillId="0" borderId="35" xfId="46" applyFont="1" applyBorder="1" applyAlignment="1">
      <alignment vertical="center"/>
    </xf>
    <xf numFmtId="3" fontId="8" fillId="34" borderId="35" xfId="46" applyFont="1" applyFill="1" applyBorder="1" applyAlignment="1">
      <alignment vertical="center"/>
    </xf>
    <xf numFmtId="3" fontId="8" fillId="0" borderId="88" xfId="46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3" fontId="8" fillId="33" borderId="19" xfId="0" applyNumberFormat="1" applyFont="1" applyFill="1" applyBorder="1" applyAlignment="1">
      <alignment vertical="center"/>
    </xf>
    <xf numFmtId="3" fontId="8" fillId="0" borderId="15" xfId="46" applyFont="1" applyBorder="1" applyAlignment="1">
      <alignment horizontal="left" vertical="center" wrapText="1"/>
    </xf>
    <xf numFmtId="10" fontId="8" fillId="33" borderId="16" xfId="53" applyNumberFormat="1" applyFont="1" applyFill="1" applyBorder="1" applyAlignment="1">
      <alignment vertical="center"/>
    </xf>
    <xf numFmtId="9" fontId="8" fillId="0" borderId="28" xfId="53" applyFont="1" applyBorder="1" applyAlignment="1">
      <alignment vertical="center" wrapText="1"/>
    </xf>
    <xf numFmtId="3" fontId="8" fillId="34" borderId="30" xfId="0" applyNumberFormat="1" applyFont="1" applyFill="1" applyBorder="1" applyAlignment="1">
      <alignment vertical="center"/>
    </xf>
    <xf numFmtId="3" fontId="8" fillId="34" borderId="34" xfId="46" applyFont="1" applyFill="1" applyBorder="1" applyAlignment="1">
      <alignment vertical="center"/>
    </xf>
    <xf numFmtId="3" fontId="8" fillId="34" borderId="50" xfId="46" applyFont="1" applyFill="1" applyBorder="1" applyAlignment="1">
      <alignment vertical="center"/>
    </xf>
    <xf numFmtId="3" fontId="8" fillId="34" borderId="33" xfId="46" applyFont="1" applyFill="1" applyBorder="1" applyAlignment="1">
      <alignment vertical="center"/>
    </xf>
    <xf numFmtId="3" fontId="8" fillId="33" borderId="22" xfId="0" applyNumberFormat="1" applyFont="1" applyFill="1" applyBorder="1" applyAlignment="1">
      <alignment vertical="center"/>
    </xf>
    <xf numFmtId="3" fontId="8" fillId="0" borderId="40" xfId="46" applyFont="1" applyBorder="1" applyAlignment="1">
      <alignment vertical="center" wrapText="1"/>
    </xf>
    <xf numFmtId="3" fontId="8" fillId="33" borderId="82" xfId="46" applyFont="1" applyFill="1" applyBorder="1" applyAlignment="1">
      <alignment vertical="center"/>
    </xf>
    <xf numFmtId="3" fontId="8" fillId="34" borderId="83" xfId="46" applyFont="1" applyFill="1" applyBorder="1" applyAlignment="1">
      <alignment vertical="center"/>
    </xf>
    <xf numFmtId="3" fontId="8" fillId="34" borderId="95" xfId="46" applyFont="1" applyFill="1" applyBorder="1" applyAlignment="1">
      <alignment vertical="center"/>
    </xf>
    <xf numFmtId="40" fontId="8" fillId="0" borderId="26" xfId="43" applyFont="1" applyBorder="1" applyAlignment="1">
      <alignment vertical="center"/>
    </xf>
    <xf numFmtId="3" fontId="8" fillId="34" borderId="88" xfId="46" applyFont="1" applyFill="1" applyBorder="1" applyAlignment="1">
      <alignment vertical="center"/>
    </xf>
    <xf numFmtId="40" fontId="32" fillId="0" borderId="37" xfId="43" applyFont="1" applyBorder="1" applyAlignment="1" quotePrefix="1">
      <alignment horizontal="right" vertical="center"/>
    </xf>
    <xf numFmtId="3" fontId="32" fillId="33" borderId="38" xfId="46" applyFont="1" applyFill="1" applyBorder="1" applyAlignment="1">
      <alignment vertical="center"/>
    </xf>
    <xf numFmtId="3" fontId="32" fillId="33" borderId="113" xfId="46" applyFont="1" applyFill="1" applyBorder="1" applyAlignment="1">
      <alignment vertical="center"/>
    </xf>
    <xf numFmtId="3" fontId="32" fillId="33" borderId="114" xfId="46" applyFont="1" applyFill="1" applyBorder="1" applyAlignment="1">
      <alignment vertical="center"/>
    </xf>
    <xf numFmtId="40" fontId="32" fillId="0" borderId="0" xfId="43" applyFont="1" applyFill="1" applyBorder="1" applyAlignment="1" quotePrefix="1">
      <alignment horizontal="right" vertical="center"/>
    </xf>
    <xf numFmtId="3" fontId="32" fillId="0" borderId="0" xfId="46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0" fontId="32" fillId="0" borderId="10" xfId="43" applyFont="1" applyFill="1" applyBorder="1" applyAlignment="1" quotePrefix="1">
      <alignment horizontal="right" vertical="center"/>
    </xf>
    <xf numFmtId="3" fontId="9" fillId="0" borderId="112" xfId="0" applyNumberFormat="1" applyFont="1" applyBorder="1" applyAlignment="1">
      <alignment horizontal="center" vertical="center"/>
    </xf>
    <xf numFmtId="0" fontId="9" fillId="0" borderId="69" xfId="0" applyFont="1" applyBorder="1" applyAlignment="1" quotePrefix="1">
      <alignment horizontal="center" vertical="center" wrapText="1"/>
    </xf>
    <xf numFmtId="40" fontId="33" fillId="0" borderId="26" xfId="43" applyFont="1" applyFill="1" applyBorder="1" applyAlignment="1" quotePrefix="1">
      <alignment horizontal="right" vertical="center"/>
    </xf>
    <xf numFmtId="0" fontId="8" fillId="0" borderId="35" xfId="0" applyFont="1" applyBorder="1" applyAlignment="1" quotePrefix="1">
      <alignment horizontal="center" vertical="center" wrapText="1"/>
    </xf>
    <xf numFmtId="0" fontId="8" fillId="0" borderId="115" xfId="0" applyFont="1" applyBorder="1" applyAlignment="1" quotePrefix="1">
      <alignment horizontal="center" vertical="center" wrapText="1"/>
    </xf>
    <xf numFmtId="0" fontId="26" fillId="0" borderId="26" xfId="0" applyFont="1" applyBorder="1" applyAlignment="1">
      <alignment horizontal="right" vertical="center"/>
    </xf>
    <xf numFmtId="3" fontId="26" fillId="0" borderId="20" xfId="46" applyFont="1" applyFill="1" applyBorder="1" applyAlignment="1">
      <alignment horizontal="right" vertical="center"/>
    </xf>
    <xf numFmtId="3" fontId="26" fillId="0" borderId="20" xfId="0" applyNumberFormat="1" applyFont="1" applyFill="1" applyBorder="1" applyAlignment="1" quotePrefix="1">
      <alignment horizontal="right" vertical="center"/>
    </xf>
    <xf numFmtId="3" fontId="26" fillId="0" borderId="24" xfId="0" applyNumberFormat="1" applyFont="1" applyFill="1" applyBorder="1" applyAlignment="1">
      <alignment horizontal="right" vertical="center"/>
    </xf>
    <xf numFmtId="0" fontId="26" fillId="0" borderId="40" xfId="0" applyFont="1" applyBorder="1" applyAlignment="1">
      <alignment horizontal="right" vertical="center" wrapText="1"/>
    </xf>
    <xf numFmtId="4" fontId="9" fillId="33" borderId="41" xfId="46" applyNumberFormat="1" applyFont="1" applyFill="1" applyBorder="1" applyAlignment="1">
      <alignment vertical="center"/>
    </xf>
    <xf numFmtId="4" fontId="9" fillId="33" borderId="116" xfId="46" applyNumberFormat="1" applyFont="1" applyFill="1" applyBorder="1" applyAlignment="1">
      <alignment vertical="center"/>
    </xf>
    <xf numFmtId="0" fontId="34" fillId="0" borderId="10" xfId="0" applyFont="1" applyBorder="1" applyAlignment="1">
      <alignment horizontal="centerContinuous" vertical="center"/>
    </xf>
    <xf numFmtId="0" fontId="8" fillId="0" borderId="74" xfId="0" applyFont="1" applyBorder="1" applyAlignment="1">
      <alignment horizontal="centerContinuous" vertical="center"/>
    </xf>
    <xf numFmtId="0" fontId="32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 quotePrefix="1">
      <alignment horizontal="center" vertical="center" wrapText="1"/>
    </xf>
    <xf numFmtId="0" fontId="9" fillId="0" borderId="75" xfId="0" applyFont="1" applyBorder="1" applyAlignment="1" quotePrefix="1">
      <alignment horizontal="center" vertical="center" wrapText="1"/>
    </xf>
    <xf numFmtId="0" fontId="32" fillId="0" borderId="15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 wrapText="1"/>
    </xf>
    <xf numFmtId="0" fontId="9" fillId="0" borderId="16" xfId="0" applyFont="1" applyBorder="1" applyAlignment="1" quotePrefix="1">
      <alignment horizontal="centerContinuous" vertical="center" wrapText="1"/>
    </xf>
    <xf numFmtId="0" fontId="9" fillId="0" borderId="28" xfId="0" applyFont="1" applyBorder="1" applyAlignment="1" quotePrefix="1">
      <alignment horizontal="centerContinuous" vertical="center" wrapText="1"/>
    </xf>
    <xf numFmtId="0" fontId="8" fillId="0" borderId="15" xfId="0" applyFont="1" applyBorder="1" applyAlignment="1" quotePrefix="1">
      <alignment horizontal="left" vertical="center"/>
    </xf>
    <xf numFmtId="4" fontId="8" fillId="0" borderId="16" xfId="46" applyNumberFormat="1" applyFont="1" applyBorder="1" applyAlignment="1">
      <alignment vertical="center"/>
    </xf>
    <xf numFmtId="4" fontId="8" fillId="0" borderId="28" xfId="46" applyNumberFormat="1" applyFont="1" applyBorder="1" applyAlignment="1">
      <alignment vertical="center"/>
    </xf>
    <xf numFmtId="4" fontId="8" fillId="0" borderId="16" xfId="46" applyNumberFormat="1" applyFont="1" applyBorder="1" applyAlignment="1">
      <alignment horizontal="centerContinuous" vertical="center"/>
    </xf>
    <xf numFmtId="4" fontId="8" fillId="0" borderId="28" xfId="46" applyNumberFormat="1" applyFont="1" applyBorder="1" applyAlignment="1">
      <alignment horizontal="centerContinuous" vertical="center"/>
    </xf>
    <xf numFmtId="3" fontId="8" fillId="0" borderId="16" xfId="46" applyFont="1" applyBorder="1" applyAlignment="1">
      <alignment vertical="center"/>
    </xf>
    <xf numFmtId="3" fontId="8" fillId="0" borderId="28" xfId="46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3" fontId="8" fillId="0" borderId="82" xfId="46" applyFont="1" applyBorder="1" applyAlignment="1">
      <alignment vertical="center"/>
    </xf>
    <xf numFmtId="3" fontId="8" fillId="0" borderId="83" xfId="46" applyFont="1" applyBorder="1" applyAlignment="1">
      <alignment vertical="center"/>
    </xf>
    <xf numFmtId="0" fontId="8" fillId="40" borderId="0" xfId="0" applyFont="1" applyFill="1" applyAlignment="1">
      <alignment vertical="center"/>
    </xf>
    <xf numFmtId="0" fontId="15" fillId="0" borderId="67" xfId="0" applyFont="1" applyBorder="1" applyAlignment="1">
      <alignment vertical="center" wrapText="1"/>
    </xf>
    <xf numFmtId="0" fontId="16" fillId="0" borderId="117" xfId="0" applyFont="1" applyBorder="1" applyAlignment="1">
      <alignment horizontal="center" vertical="center" wrapText="1"/>
    </xf>
    <xf numFmtId="0" fontId="16" fillId="0" borderId="118" xfId="0" applyFont="1" applyBorder="1" applyAlignment="1">
      <alignment horizontal="center" vertical="center" wrapText="1"/>
    </xf>
    <xf numFmtId="0" fontId="16" fillId="0" borderId="119" xfId="0" applyFont="1" applyBorder="1" applyAlignment="1">
      <alignment horizontal="center" vertical="center" wrapText="1"/>
    </xf>
    <xf numFmtId="0" fontId="35" fillId="0" borderId="26" xfId="0" applyFont="1" applyBorder="1" applyAlignment="1" quotePrefix="1">
      <alignment horizontal="left" vertical="center" wrapText="1"/>
    </xf>
    <xf numFmtId="3" fontId="15" fillId="0" borderId="99" xfId="46" applyFont="1" applyFill="1" applyBorder="1" applyAlignment="1">
      <alignment vertical="center"/>
    </xf>
    <xf numFmtId="3" fontId="15" fillId="0" borderId="120" xfId="46" applyFont="1" applyFill="1" applyBorder="1" applyAlignment="1">
      <alignment vertical="center"/>
    </xf>
    <xf numFmtId="3" fontId="15" fillId="0" borderId="19" xfId="46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20" fillId="0" borderId="26" xfId="0" applyFont="1" applyBorder="1" applyAlignment="1" quotePrefix="1">
      <alignment horizontal="left" vertical="center" wrapText="1"/>
    </xf>
    <xf numFmtId="4" fontId="36" fillId="0" borderId="99" xfId="46" applyNumberFormat="1" applyFont="1" applyFill="1" applyBorder="1" applyAlignment="1" quotePrefix="1">
      <alignment horizontal="left" vertical="center"/>
    </xf>
    <xf numFmtId="4" fontId="36" fillId="0" borderId="120" xfId="46" applyNumberFormat="1" applyFont="1" applyFill="1" applyBorder="1" applyAlignment="1" quotePrefix="1">
      <alignment horizontal="left" vertical="center"/>
    </xf>
    <xf numFmtId="4" fontId="36" fillId="0" borderId="19" xfId="46" applyNumberFormat="1" applyFont="1" applyFill="1" applyBorder="1" applyAlignment="1" quotePrefix="1">
      <alignment horizontal="left" vertical="center"/>
    </xf>
    <xf numFmtId="0" fontId="37" fillId="0" borderId="37" xfId="0" applyFont="1" applyBorder="1" applyAlignment="1" quotePrefix="1">
      <alignment horizontal="left" vertical="center" wrapText="1"/>
    </xf>
    <xf numFmtId="3" fontId="38" fillId="33" borderId="121" xfId="46" applyFont="1" applyFill="1" applyBorder="1" applyAlignment="1">
      <alignment vertical="center"/>
    </xf>
    <xf numFmtId="3" fontId="38" fillId="33" borderId="72" xfId="46" applyFont="1" applyFill="1" applyBorder="1" applyAlignment="1">
      <alignment vertical="center"/>
    </xf>
    <xf numFmtId="3" fontId="38" fillId="33" borderId="114" xfId="46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5" fillId="0" borderId="10" xfId="0" applyFont="1" applyBorder="1" applyAlignment="1" quotePrefix="1">
      <alignment horizontal="left" vertical="center" wrapText="1"/>
    </xf>
    <xf numFmtId="3" fontId="15" fillId="0" borderId="122" xfId="46" applyFont="1" applyFill="1" applyBorder="1" applyAlignment="1">
      <alignment vertical="center"/>
    </xf>
    <xf numFmtId="3" fontId="15" fillId="0" borderId="123" xfId="46" applyFont="1" applyFill="1" applyBorder="1" applyAlignment="1">
      <alignment vertical="center"/>
    </xf>
    <xf numFmtId="3" fontId="15" fillId="0" borderId="14" xfId="46" applyFont="1" applyFill="1" applyBorder="1" applyAlignment="1">
      <alignment vertical="center"/>
    </xf>
    <xf numFmtId="0" fontId="18" fillId="0" borderId="64" xfId="0" applyFont="1" applyBorder="1" applyAlignment="1" quotePrefix="1">
      <alignment horizontal="right" vertical="center" wrapText="1"/>
    </xf>
    <xf numFmtId="3" fontId="18" fillId="0" borderId="124" xfId="0" applyNumberFormat="1" applyFont="1" applyBorder="1" applyAlignment="1">
      <alignment vertical="center"/>
    </xf>
    <xf numFmtId="3" fontId="18" fillId="0" borderId="125" xfId="0" applyNumberFormat="1" applyFont="1" applyBorder="1" applyAlignment="1">
      <alignment vertical="center"/>
    </xf>
    <xf numFmtId="0" fontId="16" fillId="0" borderId="0" xfId="0" applyFont="1" applyAlignment="1" quotePrefix="1">
      <alignment horizontal="centerContinuous" vertical="center" wrapText="1"/>
    </xf>
    <xf numFmtId="4" fontId="15" fillId="0" borderId="0" xfId="0" applyNumberFormat="1" applyFont="1" applyAlignment="1">
      <alignment horizontal="centerContinuous" vertical="center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26" xfId="0" applyFont="1" applyBorder="1" applyAlignment="1">
      <alignment vertical="center" wrapText="1"/>
    </xf>
    <xf numFmtId="3" fontId="15" fillId="42" borderId="95" xfId="0" applyNumberFormat="1" applyFont="1" applyFill="1" applyBorder="1" applyAlignment="1">
      <alignment horizontal="right" vertical="center" wrapText="1"/>
    </xf>
    <xf numFmtId="3" fontId="15" fillId="42" borderId="111" xfId="0" applyNumberFormat="1" applyFont="1" applyFill="1" applyBorder="1" applyAlignment="1">
      <alignment horizontal="right" vertical="center" wrapText="1"/>
    </xf>
    <xf numFmtId="0" fontId="16" fillId="0" borderId="70" xfId="0" applyFont="1" applyBorder="1" applyAlignment="1" quotePrefix="1">
      <alignment horizontal="left" vertical="center" wrapText="1"/>
    </xf>
    <xf numFmtId="4" fontId="16" fillId="42" borderId="52" xfId="0" applyNumberFormat="1" applyFont="1" applyFill="1" applyBorder="1" applyAlignment="1">
      <alignment vertical="center" wrapText="1"/>
    </xf>
    <xf numFmtId="4" fontId="16" fillId="42" borderId="22" xfId="0" applyNumberFormat="1" applyFont="1" applyFill="1" applyBorder="1" applyAlignment="1">
      <alignment vertical="center" wrapText="1"/>
    </xf>
    <xf numFmtId="0" fontId="15" fillId="0" borderId="127" xfId="0" applyFont="1" applyBorder="1" applyAlignment="1" quotePrefix="1">
      <alignment horizontal="left" vertical="center" wrapText="1"/>
    </xf>
    <xf numFmtId="4" fontId="15" fillId="42" borderId="52" xfId="46" applyNumberFormat="1" applyFont="1" applyFill="1" applyBorder="1" applyAlignment="1">
      <alignment vertical="center" wrapText="1"/>
    </xf>
    <xf numFmtId="4" fontId="15" fillId="42" borderId="111" xfId="46" applyNumberFormat="1" applyFont="1" applyFill="1" applyBorder="1" applyAlignment="1">
      <alignment vertical="center" wrapText="1"/>
    </xf>
    <xf numFmtId="0" fontId="15" fillId="0" borderId="128" xfId="0" applyFont="1" applyBorder="1" applyAlignment="1" quotePrefix="1">
      <alignment horizontal="left" vertical="center" wrapText="1"/>
    </xf>
    <xf numFmtId="4" fontId="16" fillId="42" borderId="111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37" fillId="0" borderId="29" xfId="0" applyFont="1" applyBorder="1" applyAlignment="1" quotePrefix="1">
      <alignment horizontal="left" vertical="center" wrapText="1"/>
    </xf>
    <xf numFmtId="4" fontId="15" fillId="41" borderId="49" xfId="0" applyNumberFormat="1" applyFont="1" applyFill="1" applyBorder="1" applyAlignment="1">
      <alignment vertical="center" wrapText="1"/>
    </xf>
    <xf numFmtId="4" fontId="15" fillId="41" borderId="22" xfId="0" applyNumberFormat="1" applyFont="1" applyFill="1" applyBorder="1" applyAlignment="1">
      <alignment vertical="center" wrapText="1"/>
    </xf>
    <xf numFmtId="0" fontId="18" fillId="0" borderId="29" xfId="0" applyFont="1" applyBorder="1" applyAlignment="1" quotePrefix="1">
      <alignment horizontal="left" vertical="center" wrapText="1"/>
    </xf>
    <xf numFmtId="4" fontId="39" fillId="0" borderId="49" xfId="0" applyNumberFormat="1" applyFont="1" applyBorder="1" applyAlignment="1">
      <alignment vertical="center" wrapText="1"/>
    </xf>
    <xf numFmtId="4" fontId="39" fillId="0" borderId="22" xfId="0" applyNumberFormat="1" applyFont="1" applyBorder="1" applyAlignment="1">
      <alignment vertical="center" wrapText="1"/>
    </xf>
    <xf numFmtId="0" fontId="40" fillId="0" borderId="64" xfId="0" applyFont="1" applyBorder="1" applyAlignment="1" quotePrefix="1">
      <alignment horizontal="right" vertical="center" wrapText="1"/>
    </xf>
    <xf numFmtId="4" fontId="40" fillId="0" borderId="129" xfId="0" applyNumberFormat="1" applyFont="1" applyBorder="1" applyAlignment="1">
      <alignment vertical="center" wrapText="1"/>
    </xf>
    <xf numFmtId="4" fontId="40" fillId="0" borderId="125" xfId="0" applyNumberFormat="1" applyFont="1" applyBorder="1" applyAlignment="1">
      <alignment vertical="center" wrapText="1"/>
    </xf>
    <xf numFmtId="4" fontId="15" fillId="0" borderId="0" xfId="0" applyNumberFormat="1" applyFont="1" applyAlignment="1">
      <alignment horizontal="centerContinuous" vertical="center" wrapText="1"/>
    </xf>
    <xf numFmtId="194" fontId="17" fillId="0" borderId="49" xfId="44" applyNumberFormat="1" applyFont="1" applyBorder="1" applyAlignment="1">
      <alignment vertical="center"/>
    </xf>
    <xf numFmtId="41" fontId="17" fillId="35" borderId="34" xfId="44" applyNumberFormat="1" applyFont="1" applyFill="1" applyBorder="1" applyAlignment="1">
      <alignment vertical="center"/>
    </xf>
    <xf numFmtId="194" fontId="17" fillId="0" borderId="49" xfId="44" applyNumberFormat="1" applyFont="1" applyBorder="1" applyAlignment="1">
      <alignment horizontal="left" vertical="center"/>
    </xf>
    <xf numFmtId="41" fontId="17" fillId="41" borderId="34" xfId="44" applyNumberFormat="1" applyFont="1" applyFill="1" applyBorder="1" applyAlignment="1">
      <alignment vertical="center"/>
    </xf>
    <xf numFmtId="41" fontId="17" fillId="42" borderId="30" xfId="44" applyNumberFormat="1" applyFont="1" applyFill="1" applyBorder="1" applyAlignment="1">
      <alignment vertical="center"/>
    </xf>
    <xf numFmtId="41" fontId="17" fillId="42" borderId="34" xfId="44" applyNumberFormat="1" applyFont="1" applyFill="1" applyBorder="1" applyAlignment="1">
      <alignment vertical="center"/>
    </xf>
    <xf numFmtId="41" fontId="15" fillId="0" borderId="0" xfId="49" applyNumberFormat="1" applyFont="1" applyFill="1">
      <alignment/>
      <protection/>
    </xf>
    <xf numFmtId="0" fontId="41" fillId="0" borderId="0" xfId="49" applyFont="1" applyFill="1">
      <alignment/>
      <protection/>
    </xf>
    <xf numFmtId="0" fontId="0" fillId="44" borderId="0" xfId="0" applyFill="1" applyAlignment="1">
      <alignment/>
    </xf>
    <xf numFmtId="0" fontId="42" fillId="44" borderId="0" xfId="48" applyFont="1" applyFill="1" applyAlignment="1" quotePrefix="1">
      <alignment horizontal="left"/>
      <protection/>
    </xf>
    <xf numFmtId="0" fontId="43" fillId="44" borderId="0" xfId="48" applyFont="1" applyFill="1" applyAlignment="1" quotePrefix="1">
      <alignment horizontal="left"/>
      <protection/>
    </xf>
    <xf numFmtId="0" fontId="5" fillId="45" borderId="0" xfId="48" applyFill="1">
      <alignment/>
      <protection/>
    </xf>
    <xf numFmtId="41" fontId="17" fillId="37" borderId="30" xfId="44" applyNumberFormat="1" applyFont="1" applyFill="1" applyBorder="1" applyAlignment="1">
      <alignment/>
    </xf>
    <xf numFmtId="0" fontId="89" fillId="0" borderId="130" xfId="49" applyFont="1" applyBorder="1">
      <alignment/>
      <protection/>
    </xf>
    <xf numFmtId="40" fontId="15" fillId="0" borderId="49" xfId="43" applyFont="1" applyBorder="1" applyAlignment="1">
      <alignment/>
    </xf>
    <xf numFmtId="194" fontId="14" fillId="46" borderId="70" xfId="44" applyNumberFormat="1" applyFont="1" applyFill="1" applyBorder="1" applyAlignment="1" quotePrefix="1">
      <alignment horizontal="left" vertical="center"/>
    </xf>
    <xf numFmtId="41" fontId="14" fillId="46" borderId="30" xfId="44" applyNumberFormat="1" applyFont="1" applyFill="1" applyBorder="1" applyAlignment="1">
      <alignment vertical="center"/>
    </xf>
    <xf numFmtId="41" fontId="14" fillId="46" borderId="32" xfId="44" applyNumberFormat="1" applyFont="1" applyFill="1" applyBorder="1" applyAlignment="1">
      <alignment vertical="center"/>
    </xf>
    <xf numFmtId="180" fontId="20" fillId="33" borderId="65" xfId="46" applyNumberFormat="1" applyFont="1" applyFill="1" applyBorder="1" applyAlignment="1">
      <alignment vertical="center"/>
    </xf>
    <xf numFmtId="180" fontId="20" fillId="33" borderId="66" xfId="46" applyNumberFormat="1" applyFont="1" applyFill="1" applyBorder="1" applyAlignment="1">
      <alignment vertical="center"/>
    </xf>
    <xf numFmtId="41" fontId="15" fillId="0" borderId="0" xfId="49" applyNumberFormat="1" applyFont="1" applyBorder="1">
      <alignment/>
      <protection/>
    </xf>
    <xf numFmtId="0" fontId="15" fillId="0" borderId="33" xfId="49" applyFont="1" applyBorder="1">
      <alignment/>
      <protection/>
    </xf>
    <xf numFmtId="2" fontId="15" fillId="0" borderId="31" xfId="49" applyNumberFormat="1" applyFont="1" applyBorder="1">
      <alignment/>
      <protection/>
    </xf>
    <xf numFmtId="2" fontId="15" fillId="0" borderId="50" xfId="49" applyNumberFormat="1" applyFont="1" applyBorder="1">
      <alignment/>
      <protection/>
    </xf>
    <xf numFmtId="0" fontId="8" fillId="0" borderId="130" xfId="0" applyFont="1" applyBorder="1" applyAlignment="1">
      <alignment vertical="center"/>
    </xf>
    <xf numFmtId="199" fontId="8" fillId="0" borderId="131" xfId="0" applyNumberFormat="1" applyFont="1" applyBorder="1" applyAlignment="1">
      <alignment vertical="center"/>
    </xf>
    <xf numFmtId="181" fontId="10" fillId="33" borderId="30" xfId="46" applyNumberFormat="1" applyFont="1" applyFill="1" applyBorder="1" applyAlignment="1">
      <alignment vertical="center"/>
    </xf>
    <xf numFmtId="180" fontId="10" fillId="33" borderId="30" xfId="46" applyNumberFormat="1" applyFont="1" applyFill="1" applyBorder="1" applyAlignment="1">
      <alignment vertical="center"/>
    </xf>
    <xf numFmtId="3" fontId="8" fillId="34" borderId="30" xfId="46" applyFont="1" applyFill="1" applyBorder="1" applyAlignment="1" quotePrefix="1">
      <alignment vertical="center"/>
    </xf>
    <xf numFmtId="41" fontId="17" fillId="0" borderId="0" xfId="44" applyNumberFormat="1" applyFont="1" applyBorder="1" applyAlignment="1">
      <alignment vertical="center"/>
    </xf>
    <xf numFmtId="0" fontId="8" fillId="0" borderId="29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7" fillId="0" borderId="132" xfId="0" applyFont="1" applyBorder="1" applyAlignment="1" quotePrefix="1">
      <alignment horizontal="center" vertical="center"/>
    </xf>
    <xf numFmtId="3" fontId="8" fillId="0" borderId="33" xfId="46" applyFont="1" applyBorder="1" applyAlignment="1" quotePrefix="1">
      <alignment horizontal="center" vertical="center" wrapText="1"/>
    </xf>
    <xf numFmtId="3" fontId="8" fillId="0" borderId="133" xfId="46" applyFont="1" applyBorder="1" applyAlignment="1" quotePrefix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44" xfId="50" applyFont="1" applyBorder="1" applyAlignment="1" quotePrefix="1">
      <alignment horizontal="left" vertical="center"/>
      <protection/>
    </xf>
    <xf numFmtId="0" fontId="14" fillId="0" borderId="44" xfId="50" applyFont="1" applyBorder="1" applyAlignment="1">
      <alignment horizontal="left" vertical="center"/>
      <protection/>
    </xf>
    <xf numFmtId="3" fontId="18" fillId="0" borderId="93" xfId="46" applyFont="1" applyBorder="1" applyAlignment="1">
      <alignment horizontal="right"/>
    </xf>
    <xf numFmtId="3" fontId="18" fillId="0" borderId="134" xfId="46" applyFont="1" applyBorder="1" applyAlignment="1">
      <alignment horizontal="right"/>
    </xf>
    <xf numFmtId="196" fontId="18" fillId="0" borderId="91" xfId="50" applyNumberFormat="1" applyFont="1" applyBorder="1" applyAlignment="1" quotePrefix="1">
      <alignment horizontal="left"/>
      <protection/>
    </xf>
    <xf numFmtId="196" fontId="18" fillId="0" borderId="93" xfId="50" applyNumberFormat="1" applyFont="1" applyBorder="1" applyAlignment="1" quotePrefix="1">
      <alignment horizontal="left"/>
      <protection/>
    </xf>
    <xf numFmtId="3" fontId="14" fillId="37" borderId="30" xfId="50" applyNumberFormat="1" applyFont="1" applyFill="1" applyBorder="1" applyAlignment="1">
      <alignment horizontal="center" vertical="center"/>
      <protection/>
    </xf>
    <xf numFmtId="3" fontId="18" fillId="0" borderId="93" xfId="46" applyFont="1" applyBorder="1" applyAlignment="1">
      <alignment horizontal="right" vertical="center"/>
    </xf>
    <xf numFmtId="0" fontId="15" fillId="0" borderId="135" xfId="0" applyFont="1" applyBorder="1" applyAlignment="1">
      <alignment/>
    </xf>
    <xf numFmtId="3" fontId="14" fillId="38" borderId="30" xfId="50" applyNumberFormat="1" applyFont="1" applyFill="1" applyBorder="1" applyAlignment="1">
      <alignment horizontal="center" vertical="center"/>
      <protection/>
    </xf>
    <xf numFmtId="196" fontId="18" fillId="0" borderId="91" xfId="50" applyNumberFormat="1" applyFont="1" applyBorder="1" applyAlignment="1" quotePrefix="1">
      <alignment horizontal="left" vertical="center"/>
      <protection/>
    </xf>
    <xf numFmtId="196" fontId="18" fillId="0" borderId="93" xfId="50" applyNumberFormat="1" applyFont="1" applyBorder="1" applyAlignment="1" quotePrefix="1">
      <alignment horizontal="left" vertical="center"/>
      <protection/>
    </xf>
    <xf numFmtId="40" fontId="19" fillId="0" borderId="0" xfId="43" applyFont="1" applyAlignment="1">
      <alignment horizontal="center" vertical="top"/>
    </xf>
    <xf numFmtId="40" fontId="19" fillId="0" borderId="0" xfId="43" applyFont="1" applyAlignment="1" quotePrefix="1">
      <alignment horizontal="center" vertical="top"/>
    </xf>
    <xf numFmtId="194" fontId="14" fillId="37" borderId="0" xfId="44" applyNumberFormat="1" applyFont="1" applyFill="1" applyBorder="1" applyAlignment="1" quotePrefix="1">
      <alignment horizontal="left" vertical="center"/>
    </xf>
    <xf numFmtId="194" fontId="14" fillId="37" borderId="0" xfId="44" applyNumberFormat="1" applyFont="1" applyFill="1" applyBorder="1" applyAlignment="1">
      <alignment horizontal="left" vertical="center"/>
    </xf>
    <xf numFmtId="0" fontId="19" fillId="0" borderId="132" xfId="0" applyFont="1" applyBorder="1" applyAlignment="1">
      <alignment horizontal="center"/>
    </xf>
    <xf numFmtId="194" fontId="14" fillId="37" borderId="0" xfId="44" applyNumberFormat="1" applyFont="1" applyFill="1" applyBorder="1" applyAlignment="1" quotePrefix="1">
      <alignment vertical="center"/>
    </xf>
    <xf numFmtId="194" fontId="14" fillId="37" borderId="0" xfId="44" applyNumberFormat="1" applyFont="1" applyFill="1" applyBorder="1" applyAlignment="1">
      <alignment vertical="center"/>
    </xf>
    <xf numFmtId="3" fontId="19" fillId="0" borderId="0" xfId="46" applyFont="1" applyAlignment="1" quotePrefix="1">
      <alignment horizontal="center" vertical="top"/>
    </xf>
    <xf numFmtId="3" fontId="19" fillId="0" borderId="44" xfId="46" applyFont="1" applyBorder="1" applyAlignment="1">
      <alignment horizontal="center" vertical="center"/>
    </xf>
    <xf numFmtId="3" fontId="10" fillId="0" borderId="0" xfId="46" applyFont="1" applyAlignment="1" quotePrefix="1">
      <alignment horizontal="center" vertical="center"/>
    </xf>
    <xf numFmtId="194" fontId="14" fillId="37" borderId="44" xfId="44" applyNumberFormat="1" applyFont="1" applyFill="1" applyBorder="1" applyAlignment="1" quotePrefix="1">
      <alignment horizontal="left" vertical="center"/>
    </xf>
    <xf numFmtId="194" fontId="14" fillId="37" borderId="44" xfId="44" applyNumberFormat="1" applyFont="1" applyFill="1" applyBorder="1" applyAlignment="1">
      <alignment horizontal="left" vertical="center"/>
    </xf>
    <xf numFmtId="3" fontId="10" fillId="0" borderId="0" xfId="46" applyFont="1" applyAlignment="1">
      <alignment horizontal="center"/>
    </xf>
    <xf numFmtId="0" fontId="19" fillId="0" borderId="132" xfId="0" applyFont="1" applyFill="1" applyBorder="1" applyAlignment="1">
      <alignment horizontal="center" vertical="center" wrapText="1"/>
    </xf>
    <xf numFmtId="194" fontId="24" fillId="37" borderId="44" xfId="44" applyNumberFormat="1" applyFont="1" applyFill="1" applyBorder="1" applyAlignment="1" quotePrefix="1">
      <alignment horizontal="left" vertical="center"/>
    </xf>
    <xf numFmtId="194" fontId="24" fillId="37" borderId="44" xfId="44" applyNumberFormat="1" applyFont="1" applyFill="1" applyBorder="1" applyAlignment="1">
      <alignment horizontal="left" vertic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Tess  slo  CE  full" xfId="44"/>
    <cellStyle name="Migliaia (0)_Tess slo direct" xfId="45"/>
    <cellStyle name="Comma [0]" xfId="46"/>
    <cellStyle name="Neutrale" xfId="47"/>
    <cellStyle name="Normale 2" xfId="48"/>
    <cellStyle name="Normale_Tess  slo  CE  full" xfId="49"/>
    <cellStyle name="Normale_Tess slo direct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Tess  slo  CE  full" xfId="65"/>
    <cellStyle name="Valuta (0)_Tess slo direct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CE_variable!A1" /><Relationship Id="rId2" Type="http://schemas.openxmlformats.org/officeDocument/2006/relationships/hyperlink" Target="#CE_direct_evoluto!Area_stampa" /><Relationship Id="rId3" Type="http://schemas.openxmlformats.org/officeDocument/2006/relationships/hyperlink" Target="#'base-unica'!A1" /><Relationship Id="rId4" Type="http://schemas.openxmlformats.org/officeDocument/2006/relationships/hyperlink" Target="#funzionale!A1" /><Relationship Id="rId5" Type="http://schemas.openxmlformats.org/officeDocument/2006/relationships/hyperlink" Target="#'ger_cau-localizzaz'!A1" /><Relationship Id="rId6" Type="http://schemas.openxmlformats.org/officeDocument/2006/relationships/hyperlink" Target="#CE_activity!A1" /><Relationship Id="rId7" Type="http://schemas.openxmlformats.org/officeDocument/2006/relationships/hyperlink" Target="#Input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hyperlink" Target="#Men&#249;!A1" /><Relationship Id="rId5" Type="http://schemas.openxmlformats.org/officeDocument/2006/relationships/hyperlink" Target="#Men&#249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en&#249;!A1" /><Relationship Id="rId3" Type="http://schemas.openxmlformats.org/officeDocument/2006/relationships/hyperlink" Target="#Men&#249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en&#249;!A1" /><Relationship Id="rId3" Type="http://schemas.openxmlformats.org/officeDocument/2006/relationships/hyperlink" Target="#Men&#249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11</xdr:row>
      <xdr:rowOff>95250</xdr:rowOff>
    </xdr:from>
    <xdr:to>
      <xdr:col>4</xdr:col>
      <xdr:colOff>400050</xdr:colOff>
      <xdr:row>15</xdr:row>
      <xdr:rowOff>123825</xdr:rowOff>
    </xdr:to>
    <xdr:sp>
      <xdr:nvSpPr>
        <xdr:cNvPr id="1" name="Rettangolo 1">
          <a:hlinkClick r:id="rId1"/>
        </xdr:cNvPr>
        <xdr:cNvSpPr>
          <a:spLocks/>
        </xdr:cNvSpPr>
      </xdr:nvSpPr>
      <xdr:spPr>
        <a:xfrm>
          <a:off x="1647825" y="2486025"/>
          <a:ext cx="1190625" cy="79057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Calcolo costi variabili</a:t>
          </a:r>
        </a:p>
      </xdr:txBody>
    </xdr:sp>
    <xdr:clientData/>
  </xdr:twoCellAnchor>
  <xdr:twoCellAnchor>
    <xdr:from>
      <xdr:col>5</xdr:col>
      <xdr:colOff>171450</xdr:colOff>
      <xdr:row>11</xdr:row>
      <xdr:rowOff>85725</xdr:rowOff>
    </xdr:from>
    <xdr:to>
      <xdr:col>7</xdr:col>
      <xdr:colOff>142875</xdr:colOff>
      <xdr:row>15</xdr:row>
      <xdr:rowOff>114300</xdr:rowOff>
    </xdr:to>
    <xdr:sp>
      <xdr:nvSpPr>
        <xdr:cNvPr id="2" name="Rettangolo 2">
          <a:hlinkClick r:id="rId2"/>
        </xdr:cNvPr>
        <xdr:cNvSpPr>
          <a:spLocks/>
        </xdr:cNvSpPr>
      </xdr:nvSpPr>
      <xdr:spPr>
        <a:xfrm>
          <a:off x="3219450" y="2476500"/>
          <a:ext cx="1190625" cy="79057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Calcolo costi specifici</a:t>
          </a:r>
        </a:p>
      </xdr:txBody>
    </xdr:sp>
    <xdr:clientData/>
  </xdr:twoCellAnchor>
  <xdr:twoCellAnchor>
    <xdr:from>
      <xdr:col>7</xdr:col>
      <xdr:colOff>561975</xdr:colOff>
      <xdr:row>11</xdr:row>
      <xdr:rowOff>85725</xdr:rowOff>
    </xdr:from>
    <xdr:to>
      <xdr:col>9</xdr:col>
      <xdr:colOff>533400</xdr:colOff>
      <xdr:row>15</xdr:row>
      <xdr:rowOff>114300</xdr:rowOff>
    </xdr:to>
    <xdr:sp>
      <xdr:nvSpPr>
        <xdr:cNvPr id="3" name="Rettangolo 3">
          <a:hlinkClick r:id="rId3"/>
        </xdr:cNvPr>
        <xdr:cNvSpPr>
          <a:spLocks/>
        </xdr:cNvSpPr>
      </xdr:nvSpPr>
      <xdr:spPr>
        <a:xfrm>
          <a:off x="4829175" y="2476500"/>
          <a:ext cx="1190625" cy="79057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Full costing base</a:t>
          </a:r>
          <a:r>
            <a:rPr lang="en-US" cap="none" sz="1200" b="1" i="0" u="none" baseline="0">
              <a:solidFill>
                <a:srgbClr val="FFFFFF"/>
              </a:solidFill>
            </a:rPr>
            <a:t> unica</a:t>
          </a:r>
          <a:r>
            <a:rPr lang="en-US" cap="none" sz="1200" b="1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  <xdr:twoCellAnchor>
    <xdr:from>
      <xdr:col>2</xdr:col>
      <xdr:colOff>400050</xdr:colOff>
      <xdr:row>17</xdr:row>
      <xdr:rowOff>66675</xdr:rowOff>
    </xdr:from>
    <xdr:to>
      <xdr:col>4</xdr:col>
      <xdr:colOff>371475</xdr:colOff>
      <xdr:row>21</xdr:row>
      <xdr:rowOff>95250</xdr:rowOff>
    </xdr:to>
    <xdr:sp>
      <xdr:nvSpPr>
        <xdr:cNvPr id="4" name="Rettangolo 4">
          <a:hlinkClick r:id="rId4"/>
        </xdr:cNvPr>
        <xdr:cNvSpPr>
          <a:spLocks/>
        </xdr:cNvSpPr>
      </xdr:nvSpPr>
      <xdr:spPr>
        <a:xfrm>
          <a:off x="1619250" y="3600450"/>
          <a:ext cx="1190625" cy="79057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Full Costing funzionale</a:t>
          </a:r>
        </a:p>
      </xdr:txBody>
    </xdr:sp>
    <xdr:clientData/>
  </xdr:twoCellAnchor>
  <xdr:twoCellAnchor>
    <xdr:from>
      <xdr:col>5</xdr:col>
      <xdr:colOff>180975</xdr:colOff>
      <xdr:row>17</xdr:row>
      <xdr:rowOff>47625</xdr:rowOff>
    </xdr:from>
    <xdr:to>
      <xdr:col>7</xdr:col>
      <xdr:colOff>152400</xdr:colOff>
      <xdr:row>21</xdr:row>
      <xdr:rowOff>76200</xdr:rowOff>
    </xdr:to>
    <xdr:sp>
      <xdr:nvSpPr>
        <xdr:cNvPr id="5" name="Rettangolo 5">
          <a:hlinkClick r:id="rId5"/>
        </xdr:cNvPr>
        <xdr:cNvSpPr>
          <a:spLocks/>
        </xdr:cNvSpPr>
      </xdr:nvSpPr>
      <xdr:spPr>
        <a:xfrm>
          <a:off x="3228975" y="3581400"/>
          <a:ext cx="1190625" cy="79057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Full Costing criteri</a:t>
          </a:r>
          <a:r>
            <a:rPr lang="en-US" cap="none" sz="1200" b="1" i="0" u="none" baseline="0">
              <a:solidFill>
                <a:srgbClr val="FFFFFF"/>
              </a:solidFill>
            </a:rPr>
            <a:t> causali</a:t>
          </a:r>
        </a:p>
      </xdr:txBody>
    </xdr:sp>
    <xdr:clientData/>
  </xdr:twoCellAnchor>
  <xdr:twoCellAnchor>
    <xdr:from>
      <xdr:col>7</xdr:col>
      <xdr:colOff>552450</xdr:colOff>
      <xdr:row>17</xdr:row>
      <xdr:rowOff>38100</xdr:rowOff>
    </xdr:from>
    <xdr:to>
      <xdr:col>9</xdr:col>
      <xdr:colOff>523875</xdr:colOff>
      <xdr:row>21</xdr:row>
      <xdr:rowOff>66675</xdr:rowOff>
    </xdr:to>
    <xdr:sp>
      <xdr:nvSpPr>
        <xdr:cNvPr id="6" name="Rettangolo 6">
          <a:hlinkClick r:id="rId6"/>
        </xdr:cNvPr>
        <xdr:cNvSpPr>
          <a:spLocks/>
        </xdr:cNvSpPr>
      </xdr:nvSpPr>
      <xdr:spPr>
        <a:xfrm>
          <a:off x="4819650" y="3571875"/>
          <a:ext cx="1190625" cy="79057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Activity Based Costing</a:t>
          </a:r>
        </a:p>
      </xdr:txBody>
    </xdr:sp>
    <xdr:clientData/>
  </xdr:twoCellAnchor>
  <xdr:twoCellAnchor>
    <xdr:from>
      <xdr:col>2</xdr:col>
      <xdr:colOff>419100</xdr:colOff>
      <xdr:row>6</xdr:row>
      <xdr:rowOff>57150</xdr:rowOff>
    </xdr:from>
    <xdr:to>
      <xdr:col>4</xdr:col>
      <xdr:colOff>390525</xdr:colOff>
      <xdr:row>10</xdr:row>
      <xdr:rowOff>85725</xdr:rowOff>
    </xdr:to>
    <xdr:sp>
      <xdr:nvSpPr>
        <xdr:cNvPr id="7" name="Rettangolo 7">
          <a:hlinkClick r:id="rId7"/>
        </xdr:cNvPr>
        <xdr:cNvSpPr>
          <a:spLocks/>
        </xdr:cNvSpPr>
      </xdr:nvSpPr>
      <xdr:spPr>
        <a:xfrm>
          <a:off x="1638300" y="1495425"/>
          <a:ext cx="1190625" cy="790575"/>
        </a:xfrm>
        <a:prstGeom prst="rect">
          <a:avLst/>
        </a:prstGeom>
        <a:solidFill>
          <a:srgbClr val="0099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Dati input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1323975</xdr:colOff>
      <xdr:row>3</xdr:row>
      <xdr:rowOff>76200</xdr:rowOff>
    </xdr:from>
    <xdr:to>
      <xdr:col>10</xdr:col>
      <xdr:colOff>238125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11382375" y="15525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771525</xdr:colOff>
      <xdr:row>9</xdr:row>
      <xdr:rowOff>200025</xdr:rowOff>
    </xdr:from>
    <xdr:to>
      <xdr:col>9</xdr:col>
      <xdr:colOff>228600</xdr:colOff>
      <xdr:row>9</xdr:row>
      <xdr:rowOff>200025</xdr:rowOff>
    </xdr:to>
    <xdr:sp>
      <xdr:nvSpPr>
        <xdr:cNvPr id="2" name="Line 2"/>
        <xdr:cNvSpPr>
          <a:spLocks/>
        </xdr:cNvSpPr>
      </xdr:nvSpPr>
      <xdr:spPr>
        <a:xfrm>
          <a:off x="9839325" y="46767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771525</xdr:colOff>
      <xdr:row>15</xdr:row>
      <xdr:rowOff>104775</xdr:rowOff>
    </xdr:from>
    <xdr:to>
      <xdr:col>8</xdr:col>
      <xdr:colOff>228600</xdr:colOff>
      <xdr:row>15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8877300" y="7448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1323975</xdr:colOff>
      <xdr:row>5</xdr:row>
      <xdr:rowOff>295275</xdr:rowOff>
    </xdr:from>
    <xdr:to>
      <xdr:col>10</xdr:col>
      <xdr:colOff>238125</xdr:colOff>
      <xdr:row>5</xdr:row>
      <xdr:rowOff>295275</xdr:rowOff>
    </xdr:to>
    <xdr:sp>
      <xdr:nvSpPr>
        <xdr:cNvPr id="4" name="Line 4"/>
        <xdr:cNvSpPr>
          <a:spLocks/>
        </xdr:cNvSpPr>
      </xdr:nvSpPr>
      <xdr:spPr>
        <a:xfrm>
          <a:off x="11382375" y="23526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990600</xdr:colOff>
      <xdr:row>10</xdr:row>
      <xdr:rowOff>295275</xdr:rowOff>
    </xdr:from>
    <xdr:to>
      <xdr:col>9</xdr:col>
      <xdr:colOff>238125</xdr:colOff>
      <xdr:row>10</xdr:row>
      <xdr:rowOff>295275</xdr:rowOff>
    </xdr:to>
    <xdr:sp>
      <xdr:nvSpPr>
        <xdr:cNvPr id="5" name="Line 5"/>
        <xdr:cNvSpPr>
          <a:spLocks/>
        </xdr:cNvSpPr>
      </xdr:nvSpPr>
      <xdr:spPr>
        <a:xfrm>
          <a:off x="10058400" y="5153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962025</xdr:colOff>
      <xdr:row>17</xdr:row>
      <xdr:rowOff>295275</xdr:rowOff>
    </xdr:from>
    <xdr:to>
      <xdr:col>8</xdr:col>
      <xdr:colOff>238125</xdr:colOff>
      <xdr:row>17</xdr:row>
      <xdr:rowOff>295275</xdr:rowOff>
    </xdr:to>
    <xdr:sp>
      <xdr:nvSpPr>
        <xdr:cNvPr id="6" name="Line 6"/>
        <xdr:cNvSpPr>
          <a:spLocks/>
        </xdr:cNvSpPr>
      </xdr:nvSpPr>
      <xdr:spPr>
        <a:xfrm>
          <a:off x="9067800" y="8220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847725</xdr:colOff>
      <xdr:row>22</xdr:row>
      <xdr:rowOff>76200</xdr:rowOff>
    </xdr:from>
    <xdr:to>
      <xdr:col>7</xdr:col>
      <xdr:colOff>304800</xdr:colOff>
      <xdr:row>22</xdr:row>
      <xdr:rowOff>76200</xdr:rowOff>
    </xdr:to>
    <xdr:sp>
      <xdr:nvSpPr>
        <xdr:cNvPr id="7" name="Line 7"/>
        <xdr:cNvSpPr>
          <a:spLocks/>
        </xdr:cNvSpPr>
      </xdr:nvSpPr>
      <xdr:spPr>
        <a:xfrm>
          <a:off x="7848600" y="111728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1104900</xdr:colOff>
      <xdr:row>24</xdr:row>
      <xdr:rowOff>295275</xdr:rowOff>
    </xdr:from>
    <xdr:to>
      <xdr:col>7</xdr:col>
      <xdr:colOff>238125</xdr:colOff>
      <xdr:row>24</xdr:row>
      <xdr:rowOff>295275</xdr:rowOff>
    </xdr:to>
    <xdr:sp>
      <xdr:nvSpPr>
        <xdr:cNvPr id="8" name="Line 8"/>
        <xdr:cNvSpPr>
          <a:spLocks/>
        </xdr:cNvSpPr>
      </xdr:nvSpPr>
      <xdr:spPr>
        <a:xfrm>
          <a:off x="8105775" y="11915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962025</xdr:colOff>
      <xdr:row>17</xdr:row>
      <xdr:rowOff>295275</xdr:rowOff>
    </xdr:from>
    <xdr:to>
      <xdr:col>8</xdr:col>
      <xdr:colOff>238125</xdr:colOff>
      <xdr:row>17</xdr:row>
      <xdr:rowOff>295275</xdr:rowOff>
    </xdr:to>
    <xdr:sp>
      <xdr:nvSpPr>
        <xdr:cNvPr id="9" name="Line 9"/>
        <xdr:cNvSpPr>
          <a:spLocks/>
        </xdr:cNvSpPr>
      </xdr:nvSpPr>
      <xdr:spPr>
        <a:xfrm>
          <a:off x="9067800" y="8220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1104900</xdr:colOff>
      <xdr:row>24</xdr:row>
      <xdr:rowOff>295275</xdr:rowOff>
    </xdr:from>
    <xdr:to>
      <xdr:col>7</xdr:col>
      <xdr:colOff>238125</xdr:colOff>
      <xdr:row>24</xdr:row>
      <xdr:rowOff>295275</xdr:rowOff>
    </xdr:to>
    <xdr:sp>
      <xdr:nvSpPr>
        <xdr:cNvPr id="10" name="Line 10"/>
        <xdr:cNvSpPr>
          <a:spLocks/>
        </xdr:cNvSpPr>
      </xdr:nvSpPr>
      <xdr:spPr>
        <a:xfrm>
          <a:off x="8105775" y="11915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990600</xdr:colOff>
      <xdr:row>10</xdr:row>
      <xdr:rowOff>295275</xdr:rowOff>
    </xdr:from>
    <xdr:to>
      <xdr:col>9</xdr:col>
      <xdr:colOff>238125</xdr:colOff>
      <xdr:row>10</xdr:row>
      <xdr:rowOff>295275</xdr:rowOff>
    </xdr:to>
    <xdr:sp>
      <xdr:nvSpPr>
        <xdr:cNvPr id="11" name="Line 11"/>
        <xdr:cNvSpPr>
          <a:spLocks/>
        </xdr:cNvSpPr>
      </xdr:nvSpPr>
      <xdr:spPr>
        <a:xfrm>
          <a:off x="10058400" y="5153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962025</xdr:colOff>
      <xdr:row>17</xdr:row>
      <xdr:rowOff>295275</xdr:rowOff>
    </xdr:from>
    <xdr:to>
      <xdr:col>8</xdr:col>
      <xdr:colOff>238125</xdr:colOff>
      <xdr:row>17</xdr:row>
      <xdr:rowOff>295275</xdr:rowOff>
    </xdr:to>
    <xdr:sp>
      <xdr:nvSpPr>
        <xdr:cNvPr id="12" name="Line 12"/>
        <xdr:cNvSpPr>
          <a:spLocks/>
        </xdr:cNvSpPr>
      </xdr:nvSpPr>
      <xdr:spPr>
        <a:xfrm>
          <a:off x="9067800" y="8220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962025</xdr:colOff>
      <xdr:row>17</xdr:row>
      <xdr:rowOff>295275</xdr:rowOff>
    </xdr:from>
    <xdr:to>
      <xdr:col>8</xdr:col>
      <xdr:colOff>238125</xdr:colOff>
      <xdr:row>17</xdr:row>
      <xdr:rowOff>295275</xdr:rowOff>
    </xdr:to>
    <xdr:sp>
      <xdr:nvSpPr>
        <xdr:cNvPr id="13" name="Line 13"/>
        <xdr:cNvSpPr>
          <a:spLocks/>
        </xdr:cNvSpPr>
      </xdr:nvSpPr>
      <xdr:spPr>
        <a:xfrm>
          <a:off x="9067800" y="8220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1104900</xdr:colOff>
      <xdr:row>24</xdr:row>
      <xdr:rowOff>295275</xdr:rowOff>
    </xdr:from>
    <xdr:to>
      <xdr:col>7</xdr:col>
      <xdr:colOff>238125</xdr:colOff>
      <xdr:row>24</xdr:row>
      <xdr:rowOff>295275</xdr:rowOff>
    </xdr:to>
    <xdr:sp>
      <xdr:nvSpPr>
        <xdr:cNvPr id="14" name="Line 14"/>
        <xdr:cNvSpPr>
          <a:spLocks/>
        </xdr:cNvSpPr>
      </xdr:nvSpPr>
      <xdr:spPr>
        <a:xfrm>
          <a:off x="8105775" y="11915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1104900</xdr:colOff>
      <xdr:row>24</xdr:row>
      <xdr:rowOff>295275</xdr:rowOff>
    </xdr:from>
    <xdr:to>
      <xdr:col>7</xdr:col>
      <xdr:colOff>238125</xdr:colOff>
      <xdr:row>24</xdr:row>
      <xdr:rowOff>295275</xdr:rowOff>
    </xdr:to>
    <xdr:sp>
      <xdr:nvSpPr>
        <xdr:cNvPr id="15" name="Line 15"/>
        <xdr:cNvSpPr>
          <a:spLocks/>
        </xdr:cNvSpPr>
      </xdr:nvSpPr>
      <xdr:spPr>
        <a:xfrm>
          <a:off x="8105775" y="11915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1104900</xdr:colOff>
      <xdr:row>24</xdr:row>
      <xdr:rowOff>295275</xdr:rowOff>
    </xdr:from>
    <xdr:to>
      <xdr:col>7</xdr:col>
      <xdr:colOff>238125</xdr:colOff>
      <xdr:row>24</xdr:row>
      <xdr:rowOff>295275</xdr:rowOff>
    </xdr:to>
    <xdr:sp>
      <xdr:nvSpPr>
        <xdr:cNvPr id="16" name="Line 16"/>
        <xdr:cNvSpPr>
          <a:spLocks/>
        </xdr:cNvSpPr>
      </xdr:nvSpPr>
      <xdr:spPr>
        <a:xfrm>
          <a:off x="8105775" y="11915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1104900</xdr:colOff>
      <xdr:row>24</xdr:row>
      <xdr:rowOff>295275</xdr:rowOff>
    </xdr:from>
    <xdr:to>
      <xdr:col>7</xdr:col>
      <xdr:colOff>238125</xdr:colOff>
      <xdr:row>24</xdr:row>
      <xdr:rowOff>295275</xdr:rowOff>
    </xdr:to>
    <xdr:sp>
      <xdr:nvSpPr>
        <xdr:cNvPr id="17" name="Line 17"/>
        <xdr:cNvSpPr>
          <a:spLocks/>
        </xdr:cNvSpPr>
      </xdr:nvSpPr>
      <xdr:spPr>
        <a:xfrm>
          <a:off x="8105775" y="11915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12</xdr:row>
      <xdr:rowOff>0</xdr:rowOff>
    </xdr:from>
    <xdr:to>
      <xdr:col>0</xdr:col>
      <xdr:colOff>428625</xdr:colOff>
      <xdr:row>12</xdr:row>
      <xdr:rowOff>0</xdr:rowOff>
    </xdr:to>
    <xdr:pic>
      <xdr:nvPicPr>
        <xdr:cNvPr id="18" name="Picture 18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91225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20</xdr:row>
      <xdr:rowOff>0</xdr:rowOff>
    </xdr:from>
    <xdr:to>
      <xdr:col>0</xdr:col>
      <xdr:colOff>428625</xdr:colOff>
      <xdr:row>20</xdr:row>
      <xdr:rowOff>0</xdr:rowOff>
    </xdr:to>
    <xdr:pic>
      <xdr:nvPicPr>
        <xdr:cNvPr id="19" name="Picture 19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62025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0</xdr:row>
      <xdr:rowOff>152400</xdr:rowOff>
    </xdr:from>
    <xdr:to>
      <xdr:col>12</xdr:col>
      <xdr:colOff>1266825</xdr:colOff>
      <xdr:row>2</xdr:row>
      <xdr:rowOff>95250</xdr:rowOff>
    </xdr:to>
    <xdr:pic>
      <xdr:nvPicPr>
        <xdr:cNvPr id="20" name="Immagine 20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77900" y="15240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428625</xdr:colOff>
      <xdr:row>0</xdr:row>
      <xdr:rowOff>0</xdr:rowOff>
    </xdr:to>
    <xdr:pic>
      <xdr:nvPicPr>
        <xdr:cNvPr id="1" name="Picture 1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0</xdr:row>
      <xdr:rowOff>133350</xdr:rowOff>
    </xdr:from>
    <xdr:to>
      <xdr:col>8</xdr:col>
      <xdr:colOff>600075</xdr:colOff>
      <xdr:row>1</xdr:row>
      <xdr:rowOff>409575</xdr:rowOff>
    </xdr:to>
    <xdr:pic>
      <xdr:nvPicPr>
        <xdr:cNvPr id="2" name="Immagin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25550" y="1333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100</xdr:row>
      <xdr:rowOff>19050</xdr:rowOff>
    </xdr:from>
    <xdr:to>
      <xdr:col>0</xdr:col>
      <xdr:colOff>1857375</xdr:colOff>
      <xdr:row>101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76200" y="27889200"/>
          <a:ext cx="1781175" cy="247650"/>
        </a:xfrm>
        <a:prstGeom prst="round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Caso  TESSITURA  SLO</a:t>
          </a:r>
        </a:p>
      </xdr:txBody>
    </xdr:sp>
    <xdr:clientData/>
  </xdr:twoCellAnchor>
  <xdr:twoCellAnchor>
    <xdr:from>
      <xdr:col>0</xdr:col>
      <xdr:colOff>2486025</xdr:colOff>
      <xdr:row>102</xdr:row>
      <xdr:rowOff>180975</xdr:rowOff>
    </xdr:from>
    <xdr:to>
      <xdr:col>4</xdr:col>
      <xdr:colOff>1200150</xdr:colOff>
      <xdr:row>106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486025" y="28432125"/>
          <a:ext cx="5153025" cy="714375"/>
        </a:xfrm>
        <a:prstGeom prst="round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1" u="none" baseline="0">
              <a:solidFill>
                <a:srgbClr val="000080"/>
              </a:solidFill>
            </a:rPr>
            <a:t>ACTIVITY - BASED  COSTING</a:t>
          </a:r>
        </a:p>
      </xdr:txBody>
    </xdr:sp>
    <xdr:clientData/>
  </xdr:twoCellAnchor>
  <xdr:twoCellAnchor>
    <xdr:from>
      <xdr:col>4</xdr:col>
      <xdr:colOff>504825</xdr:colOff>
      <xdr:row>109</xdr:row>
      <xdr:rowOff>180975</xdr:rowOff>
    </xdr:from>
    <xdr:to>
      <xdr:col>4</xdr:col>
      <xdr:colOff>1038225</xdr:colOff>
      <xdr:row>111</xdr:row>
      <xdr:rowOff>95250</xdr:rowOff>
    </xdr:to>
    <xdr:pic macro="[1]!Print_ABCloc"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9765625"/>
          <a:ext cx="533400" cy="2952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4</xdr:col>
      <xdr:colOff>504825</xdr:colOff>
      <xdr:row>114</xdr:row>
      <xdr:rowOff>0</xdr:rowOff>
    </xdr:from>
    <xdr:to>
      <xdr:col>4</xdr:col>
      <xdr:colOff>1038225</xdr:colOff>
      <xdr:row>115</xdr:row>
      <xdr:rowOff>104775</xdr:rowOff>
    </xdr:to>
    <xdr:pic macro="[1]!Print_ABCimp"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30537150"/>
          <a:ext cx="533400" cy="2952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4</xdr:col>
      <xdr:colOff>504825</xdr:colOff>
      <xdr:row>118</xdr:row>
      <xdr:rowOff>9525</xdr:rowOff>
    </xdr:from>
    <xdr:to>
      <xdr:col>4</xdr:col>
      <xdr:colOff>1038225</xdr:colOff>
      <xdr:row>119</xdr:row>
      <xdr:rowOff>114300</xdr:rowOff>
    </xdr:to>
    <xdr:pic macro="[1]!Print_ABCcos"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31308675"/>
          <a:ext cx="533400" cy="2952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8</xdr:col>
      <xdr:colOff>57150</xdr:colOff>
      <xdr:row>11</xdr:row>
      <xdr:rowOff>66675</xdr:rowOff>
    </xdr:from>
    <xdr:to>
      <xdr:col>9</xdr:col>
      <xdr:colOff>28575</xdr:colOff>
      <xdr:row>11</xdr:row>
      <xdr:rowOff>295275</xdr:rowOff>
    </xdr:to>
    <xdr:sp>
      <xdr:nvSpPr>
        <xdr:cNvPr id="6" name="AutoShape 14"/>
        <xdr:cNvSpPr>
          <a:spLocks/>
        </xdr:cNvSpPr>
      </xdr:nvSpPr>
      <xdr:spPr>
        <a:xfrm>
          <a:off x="11677650" y="4686300"/>
          <a:ext cx="752475" cy="2286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514350</xdr:colOff>
      <xdr:row>122</xdr:row>
      <xdr:rowOff>19050</xdr:rowOff>
    </xdr:from>
    <xdr:to>
      <xdr:col>4</xdr:col>
      <xdr:colOff>1047750</xdr:colOff>
      <xdr:row>123</xdr:row>
      <xdr:rowOff>123825</xdr:rowOff>
    </xdr:to>
    <xdr:pic macro="[1]!Print_ceabc">
      <xdr:nvPicPr>
        <xdr:cNvPr id="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32080200"/>
          <a:ext cx="533400" cy="2952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428625</xdr:colOff>
      <xdr:row>0</xdr:row>
      <xdr:rowOff>0</xdr:rowOff>
    </xdr:to>
    <xdr:pic>
      <xdr:nvPicPr>
        <xdr:cNvPr id="8" name="Picture 18" descr="LIUC senza tes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0</xdr:row>
      <xdr:rowOff>0</xdr:rowOff>
    </xdr:from>
    <xdr:to>
      <xdr:col>9</xdr:col>
      <xdr:colOff>514350</xdr:colOff>
      <xdr:row>2</xdr:row>
      <xdr:rowOff>47625</xdr:rowOff>
    </xdr:to>
    <xdr:pic>
      <xdr:nvPicPr>
        <xdr:cNvPr id="9" name="Immagine 19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0" y="0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0</xdr:col>
      <xdr:colOff>485775</xdr:colOff>
      <xdr:row>0</xdr:row>
      <xdr:rowOff>0</xdr:rowOff>
    </xdr:to>
    <xdr:pic>
      <xdr:nvPicPr>
        <xdr:cNvPr id="1" name="Picture 1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38100</xdr:rowOff>
    </xdr:from>
    <xdr:to>
      <xdr:col>7</xdr:col>
      <xdr:colOff>514350</xdr:colOff>
      <xdr:row>1</xdr:row>
      <xdr:rowOff>38100</xdr:rowOff>
    </xdr:to>
    <xdr:pic>
      <xdr:nvPicPr>
        <xdr:cNvPr id="2" name="Immagin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72700" y="3810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0</xdr:col>
      <xdr:colOff>485775</xdr:colOff>
      <xdr:row>0</xdr:row>
      <xdr:rowOff>0</xdr:rowOff>
    </xdr:to>
    <xdr:pic>
      <xdr:nvPicPr>
        <xdr:cNvPr id="1" name="Picture 1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0</xdr:row>
      <xdr:rowOff>0</xdr:rowOff>
    </xdr:from>
    <xdr:to>
      <xdr:col>7</xdr:col>
      <xdr:colOff>590550</xdr:colOff>
      <xdr:row>1</xdr:row>
      <xdr:rowOff>0</xdr:rowOff>
    </xdr:to>
    <xdr:pic>
      <xdr:nvPicPr>
        <xdr:cNvPr id="2" name="Immagin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0</xdr:col>
      <xdr:colOff>485775</xdr:colOff>
      <xdr:row>0</xdr:row>
      <xdr:rowOff>0</xdr:rowOff>
    </xdr:to>
    <xdr:pic>
      <xdr:nvPicPr>
        <xdr:cNvPr id="1" name="Picture 1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0</xdr:row>
      <xdr:rowOff>0</xdr:rowOff>
    </xdr:from>
    <xdr:to>
      <xdr:col>8</xdr:col>
      <xdr:colOff>85725</xdr:colOff>
      <xdr:row>1</xdr:row>
      <xdr:rowOff>371475</xdr:rowOff>
    </xdr:to>
    <xdr:pic>
      <xdr:nvPicPr>
        <xdr:cNvPr id="2" name="Immagin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54125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28575</xdr:rowOff>
    </xdr:from>
    <xdr:to>
      <xdr:col>0</xdr:col>
      <xdr:colOff>342900</xdr:colOff>
      <xdr:row>16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14300" y="5381625"/>
          <a:ext cx="228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685800</xdr:colOff>
      <xdr:row>40</xdr:row>
      <xdr:rowOff>0</xdr:rowOff>
    </xdr:from>
    <xdr:to>
      <xdr:col>0</xdr:col>
      <xdr:colOff>1714500</xdr:colOff>
      <xdr:row>40</xdr:row>
      <xdr:rowOff>0</xdr:rowOff>
    </xdr:to>
    <xdr:grpSp>
      <xdr:nvGrpSpPr>
        <xdr:cNvPr id="2" name="Group 4"/>
        <xdr:cNvGrpSpPr>
          <a:grpSpLocks/>
        </xdr:cNvGrpSpPr>
      </xdr:nvGrpSpPr>
      <xdr:grpSpPr>
        <a:xfrm>
          <a:off x="685800" y="10868025"/>
          <a:ext cx="1028700" cy="0"/>
          <a:chOff x="70" y="973"/>
          <a:chExt cx="108" cy="55"/>
        </a:xfrm>
        <a:solidFill>
          <a:srgbClr val="FFFFFF"/>
        </a:solidFill>
      </xdr:grpSpPr>
      <xdr:pic macro="[2]!Print_DU">
        <xdr:nvPicPr>
          <xdr:cNvPr id="4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8" y="981"/>
            <a:ext cx="80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</xdr:col>
      <xdr:colOff>285750</xdr:colOff>
      <xdr:row>0</xdr:row>
      <xdr:rowOff>152400</xdr:rowOff>
    </xdr:from>
    <xdr:to>
      <xdr:col>7</xdr:col>
      <xdr:colOff>1209675</xdr:colOff>
      <xdr:row>3</xdr:row>
      <xdr:rowOff>66675</xdr:rowOff>
    </xdr:to>
    <xdr:pic>
      <xdr:nvPicPr>
        <xdr:cNvPr id="5" name="Immagine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1524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9525</xdr:rowOff>
    </xdr:from>
    <xdr:to>
      <xdr:col>8</xdr:col>
      <xdr:colOff>152400</xdr:colOff>
      <xdr:row>1</xdr:row>
      <xdr:rowOff>304800</xdr:rowOff>
    </xdr:to>
    <xdr:pic>
      <xdr:nvPicPr>
        <xdr:cNvPr id="1" name="Immagin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952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13</xdr:row>
      <xdr:rowOff>0</xdr:rowOff>
    </xdr:from>
    <xdr:to>
      <xdr:col>3</xdr:col>
      <xdr:colOff>1200150</xdr:colOff>
      <xdr:row>13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6591300" y="6753225"/>
          <a:ext cx="590550" cy="0"/>
          <a:chOff x="70" y="973"/>
          <a:chExt cx="108" cy="55"/>
        </a:xfrm>
        <a:solidFill>
          <a:srgbClr val="FFFFFF"/>
        </a:solidFill>
      </xdr:grpSpPr>
      <xdr:pic macro="[2]!Print_DU">
        <xdr:nvPicPr>
          <xdr:cNvPr id="3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8" y="981"/>
            <a:ext cx="80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PrintsWithSheet="0"/>
  </xdr:twoCellAnchor>
  <xdr:twoCellAnchor editAs="oneCell">
    <xdr:from>
      <xdr:col>7</xdr:col>
      <xdr:colOff>200025</xdr:colOff>
      <xdr:row>0</xdr:row>
      <xdr:rowOff>66675</xdr:rowOff>
    </xdr:from>
    <xdr:to>
      <xdr:col>8</xdr:col>
      <xdr:colOff>438150</xdr:colOff>
      <xdr:row>1</xdr:row>
      <xdr:rowOff>352425</xdr:rowOff>
    </xdr:to>
    <xdr:pic>
      <xdr:nvPicPr>
        <xdr:cNvPr id="4" name="Immagine 7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72925" y="66675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54</xdr:row>
      <xdr:rowOff>171450</xdr:rowOff>
    </xdr:from>
    <xdr:to>
      <xdr:col>1</xdr:col>
      <xdr:colOff>1057275</xdr:colOff>
      <xdr:row>56</xdr:row>
      <xdr:rowOff>38100</xdr:rowOff>
    </xdr:to>
    <xdr:sp>
      <xdr:nvSpPr>
        <xdr:cNvPr id="1" name="AutoShape 3"/>
        <xdr:cNvSpPr>
          <a:spLocks/>
        </xdr:cNvSpPr>
      </xdr:nvSpPr>
      <xdr:spPr>
        <a:xfrm>
          <a:off x="28575" y="12934950"/>
          <a:ext cx="1781175" cy="323850"/>
        </a:xfrm>
        <a:prstGeom prst="round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Caso  TESSITURA  SLO</a:t>
          </a:r>
        </a:p>
      </xdr:txBody>
    </xdr:sp>
    <xdr:clientData/>
  </xdr:twoCellAnchor>
  <xdr:twoCellAnchor>
    <xdr:from>
      <xdr:col>1</xdr:col>
      <xdr:colOff>962025</xdr:colOff>
      <xdr:row>57</xdr:row>
      <xdr:rowOff>114300</xdr:rowOff>
    </xdr:from>
    <xdr:to>
      <xdr:col>2</xdr:col>
      <xdr:colOff>2162175</xdr:colOff>
      <xdr:row>60</xdr:row>
      <xdr:rowOff>57150</xdr:rowOff>
    </xdr:to>
    <xdr:sp>
      <xdr:nvSpPr>
        <xdr:cNvPr id="2" name="AutoShape 4"/>
        <xdr:cNvSpPr>
          <a:spLocks/>
        </xdr:cNvSpPr>
      </xdr:nvSpPr>
      <xdr:spPr>
        <a:xfrm>
          <a:off x="1714500" y="13563600"/>
          <a:ext cx="4581525" cy="628650"/>
        </a:xfrm>
        <a:prstGeom prst="round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80"/>
              </a:solidFill>
            </a:rPr>
            <a:t>FULL  COSTING  A  BASE  UNICA</a:t>
          </a:r>
        </a:p>
      </xdr:txBody>
    </xdr:sp>
    <xdr:clientData/>
  </xdr:twoCellAnchor>
  <xdr:twoCellAnchor>
    <xdr:from>
      <xdr:col>2</xdr:col>
      <xdr:colOff>2038350</xdr:colOff>
      <xdr:row>62</xdr:row>
      <xdr:rowOff>9525</xdr:rowOff>
    </xdr:from>
    <xdr:to>
      <xdr:col>3</xdr:col>
      <xdr:colOff>209550</xdr:colOff>
      <xdr:row>64</xdr:row>
      <xdr:rowOff>28575</xdr:rowOff>
    </xdr:to>
    <xdr:grpSp>
      <xdr:nvGrpSpPr>
        <xdr:cNvPr id="3" name="Group 9"/>
        <xdr:cNvGrpSpPr>
          <a:grpSpLocks/>
        </xdr:cNvGrpSpPr>
      </xdr:nvGrpSpPr>
      <xdr:grpSpPr>
        <a:xfrm>
          <a:off x="6172200" y="14601825"/>
          <a:ext cx="676275" cy="476250"/>
          <a:chOff x="592" y="1985"/>
          <a:chExt cx="71" cy="42"/>
        </a:xfrm>
        <a:solidFill>
          <a:srgbClr val="FFFFFF"/>
        </a:solidFill>
      </xdr:grpSpPr>
      <xdr:pic macro="[2]!Print_BU">
        <xdr:nvPicPr>
          <xdr:cNvPr id="5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02" y="1991"/>
            <a:ext cx="56" cy="31"/>
          </a:xfrm>
          <a:prstGeom prst="rect">
            <a:avLst/>
          </a:prstGeom>
          <a:solidFill>
            <a:srgbClr val="3366FF"/>
          </a:solidFill>
          <a:ln w="9525" cmpd="sng">
            <a:noFill/>
          </a:ln>
        </xdr:spPr>
      </xdr:pic>
    </xdr:grpSp>
    <xdr:clientData/>
  </xdr:twoCellAnchor>
  <xdr:twoCellAnchor>
    <xdr:from>
      <xdr:col>2</xdr:col>
      <xdr:colOff>2038350</xdr:colOff>
      <xdr:row>65</xdr:row>
      <xdr:rowOff>161925</xdr:rowOff>
    </xdr:from>
    <xdr:to>
      <xdr:col>3</xdr:col>
      <xdr:colOff>209550</xdr:colOff>
      <xdr:row>67</xdr:row>
      <xdr:rowOff>180975</xdr:rowOff>
    </xdr:to>
    <xdr:grpSp>
      <xdr:nvGrpSpPr>
        <xdr:cNvPr id="6" name="Group 12"/>
        <xdr:cNvGrpSpPr>
          <a:grpSpLocks/>
        </xdr:cNvGrpSpPr>
      </xdr:nvGrpSpPr>
      <xdr:grpSpPr>
        <a:xfrm>
          <a:off x="6172200" y="15440025"/>
          <a:ext cx="676275" cy="476250"/>
          <a:chOff x="592" y="2065"/>
          <a:chExt cx="71" cy="42"/>
        </a:xfrm>
        <a:solidFill>
          <a:srgbClr val="FFFFFF"/>
        </a:solidFill>
      </xdr:grpSpPr>
      <xdr:pic macro="[2]!Print_BUcos">
        <xdr:nvPicPr>
          <xdr:cNvPr id="8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02" y="2071"/>
            <a:ext cx="56" cy="31"/>
          </a:xfrm>
          <a:prstGeom prst="rect">
            <a:avLst/>
          </a:prstGeom>
          <a:solidFill>
            <a:srgbClr val="3366FF"/>
          </a:solidFill>
          <a:ln w="9525" cmpd="sng">
            <a:noFill/>
          </a:ln>
        </xdr:spPr>
      </xdr:pic>
    </xdr:grpSp>
    <xdr:clientData/>
  </xdr:twoCellAnchor>
  <xdr:twoCellAnchor>
    <xdr:from>
      <xdr:col>2</xdr:col>
      <xdr:colOff>2143125</xdr:colOff>
      <xdr:row>69</xdr:row>
      <xdr:rowOff>161925</xdr:rowOff>
    </xdr:from>
    <xdr:to>
      <xdr:col>3</xdr:col>
      <xdr:colOff>171450</xdr:colOff>
      <xdr:row>71</xdr:row>
      <xdr:rowOff>76200</xdr:rowOff>
    </xdr:to>
    <xdr:pic macro="[2]!Print_cebasun">
      <xdr:nvPicPr>
        <xdr:cNvPr id="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354425"/>
          <a:ext cx="533400" cy="3714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0</xdr:row>
      <xdr:rowOff>9525</xdr:rowOff>
    </xdr:from>
    <xdr:to>
      <xdr:col>4</xdr:col>
      <xdr:colOff>581025</xdr:colOff>
      <xdr:row>2</xdr:row>
      <xdr:rowOff>247650</xdr:rowOff>
    </xdr:to>
    <xdr:pic>
      <xdr:nvPicPr>
        <xdr:cNvPr id="10" name="Immagine 1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9525"/>
          <a:ext cx="933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8</xdr:col>
      <xdr:colOff>514350</xdr:colOff>
      <xdr:row>1</xdr:row>
      <xdr:rowOff>419100</xdr:rowOff>
    </xdr:to>
    <xdr:pic>
      <xdr:nvPicPr>
        <xdr:cNvPr id="1" name="Immagin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63</xdr:row>
      <xdr:rowOff>180975</xdr:rowOff>
    </xdr:from>
    <xdr:to>
      <xdr:col>0</xdr:col>
      <xdr:colOff>1800225</xdr:colOff>
      <xdr:row>65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9050" y="16049625"/>
          <a:ext cx="1781175" cy="323850"/>
        </a:xfrm>
        <a:prstGeom prst="round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Caso  TESSITURA  SLO</a:t>
          </a:r>
        </a:p>
      </xdr:txBody>
    </xdr:sp>
    <xdr:clientData/>
  </xdr:twoCellAnchor>
  <xdr:twoCellAnchor>
    <xdr:from>
      <xdr:col>0</xdr:col>
      <xdr:colOff>2038350</xdr:colOff>
      <xdr:row>66</xdr:row>
      <xdr:rowOff>152400</xdr:rowOff>
    </xdr:from>
    <xdr:to>
      <xdr:col>4</xdr:col>
      <xdr:colOff>228600</xdr:colOff>
      <xdr:row>70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038350" y="16706850"/>
          <a:ext cx="4781550" cy="866775"/>
        </a:xfrm>
        <a:prstGeom prst="round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80"/>
              </a:solidFill>
            </a:rPr>
            <a:t>FULL  COSTING  SECONDO  LOGICA  FUNZIONALE</a:t>
          </a:r>
        </a:p>
      </xdr:txBody>
    </xdr:sp>
    <xdr:clientData/>
  </xdr:twoCellAnchor>
  <xdr:twoCellAnchor>
    <xdr:from>
      <xdr:col>4</xdr:col>
      <xdr:colOff>104775</xdr:colOff>
      <xdr:row>72</xdr:row>
      <xdr:rowOff>161925</xdr:rowOff>
    </xdr:from>
    <xdr:to>
      <xdr:col>4</xdr:col>
      <xdr:colOff>638175</xdr:colOff>
      <xdr:row>74</xdr:row>
      <xdr:rowOff>76200</xdr:rowOff>
    </xdr:to>
    <xdr:pic macro="[2]!Print_FCLFloc"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8087975"/>
          <a:ext cx="533400" cy="3714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4</xdr:col>
      <xdr:colOff>104775</xdr:colOff>
      <xdr:row>76</xdr:row>
      <xdr:rowOff>57150</xdr:rowOff>
    </xdr:from>
    <xdr:to>
      <xdr:col>4</xdr:col>
      <xdr:colOff>638175</xdr:colOff>
      <xdr:row>77</xdr:row>
      <xdr:rowOff>161925</xdr:rowOff>
    </xdr:to>
    <xdr:pic macro="[2]!Print_FCLFcos"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8897600"/>
          <a:ext cx="533400" cy="3333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4</xdr:col>
      <xdr:colOff>114300</xdr:colOff>
      <xdr:row>79</xdr:row>
      <xdr:rowOff>142875</xdr:rowOff>
    </xdr:from>
    <xdr:to>
      <xdr:col>4</xdr:col>
      <xdr:colOff>647700</xdr:colOff>
      <xdr:row>81</xdr:row>
      <xdr:rowOff>57150</xdr:rowOff>
    </xdr:to>
    <xdr:pic macro="[2]!Print_cefunz"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9669125"/>
          <a:ext cx="533400" cy="3714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5</xdr:col>
      <xdr:colOff>104775</xdr:colOff>
      <xdr:row>7</xdr:row>
      <xdr:rowOff>123825</xdr:rowOff>
    </xdr:from>
    <xdr:to>
      <xdr:col>5</xdr:col>
      <xdr:colOff>647700</xdr:colOff>
      <xdr:row>11</xdr:row>
      <xdr:rowOff>114300</xdr:rowOff>
    </xdr:to>
    <xdr:sp>
      <xdr:nvSpPr>
        <xdr:cNvPr id="6" name="Freeform 17"/>
        <xdr:cNvSpPr>
          <a:spLocks/>
        </xdr:cNvSpPr>
      </xdr:nvSpPr>
      <xdr:spPr>
        <a:xfrm>
          <a:off x="7962900" y="2781300"/>
          <a:ext cx="542925" cy="1400175"/>
        </a:xfrm>
        <a:custGeom>
          <a:pathLst>
            <a:path h="103" w="57">
              <a:moveTo>
                <a:pt x="0" y="0"/>
              </a:moveTo>
              <a:lnTo>
                <a:pt x="28" y="0"/>
              </a:lnTo>
              <a:lnTo>
                <a:pt x="28" y="103"/>
              </a:lnTo>
              <a:lnTo>
                <a:pt x="57" y="103"/>
              </a:lnTo>
            </a:path>
          </a:pathLst>
        </a:custGeom>
        <a:noFill/>
        <a:ln w="19050" cmpd="sng">
          <a:solidFill>
            <a:srgbClr val="FF0000"/>
          </a:solidFill>
          <a:prstDash val="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11</xdr:col>
      <xdr:colOff>257175</xdr:colOff>
      <xdr:row>0</xdr:row>
      <xdr:rowOff>0</xdr:rowOff>
    </xdr:from>
    <xdr:to>
      <xdr:col>11</xdr:col>
      <xdr:colOff>1181100</xdr:colOff>
      <xdr:row>1</xdr:row>
      <xdr:rowOff>447675</xdr:rowOff>
    </xdr:to>
    <xdr:pic>
      <xdr:nvPicPr>
        <xdr:cNvPr id="7" name="Immagine 18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25875" y="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428625</xdr:colOff>
      <xdr:row>0</xdr:row>
      <xdr:rowOff>0</xdr:rowOff>
    </xdr:to>
    <xdr:pic>
      <xdr:nvPicPr>
        <xdr:cNvPr id="1" name="Picture 5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200025</xdr:rowOff>
    </xdr:from>
    <xdr:to>
      <xdr:col>8</xdr:col>
      <xdr:colOff>571500</xdr:colOff>
      <xdr:row>1</xdr:row>
      <xdr:rowOff>495300</xdr:rowOff>
    </xdr:to>
    <xdr:pic>
      <xdr:nvPicPr>
        <xdr:cNvPr id="2" name="Immagine 6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0" y="2000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9</xdr:row>
      <xdr:rowOff>180975</xdr:rowOff>
    </xdr:from>
    <xdr:to>
      <xdr:col>12</xdr:col>
      <xdr:colOff>0</xdr:colOff>
      <xdr:row>9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3820775" y="36195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428625</xdr:colOff>
      <xdr:row>0</xdr:row>
      <xdr:rowOff>0</xdr:rowOff>
    </xdr:to>
    <xdr:pic>
      <xdr:nvPicPr>
        <xdr:cNvPr id="2" name="Picture 5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31</xdr:row>
      <xdr:rowOff>0</xdr:rowOff>
    </xdr:from>
    <xdr:to>
      <xdr:col>0</xdr:col>
      <xdr:colOff>428625</xdr:colOff>
      <xdr:row>31</xdr:row>
      <xdr:rowOff>0</xdr:rowOff>
    </xdr:to>
    <xdr:pic>
      <xdr:nvPicPr>
        <xdr:cNvPr id="3" name="Picture 6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43075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31</xdr:row>
      <xdr:rowOff>0</xdr:rowOff>
    </xdr:from>
    <xdr:to>
      <xdr:col>0</xdr:col>
      <xdr:colOff>428625</xdr:colOff>
      <xdr:row>31</xdr:row>
      <xdr:rowOff>0</xdr:rowOff>
    </xdr:to>
    <xdr:pic>
      <xdr:nvPicPr>
        <xdr:cNvPr id="4" name="Picture 7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43075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31</xdr:row>
      <xdr:rowOff>0</xdr:rowOff>
    </xdr:from>
    <xdr:to>
      <xdr:col>0</xdr:col>
      <xdr:colOff>428625</xdr:colOff>
      <xdr:row>31</xdr:row>
      <xdr:rowOff>0</xdr:rowOff>
    </xdr:to>
    <xdr:pic>
      <xdr:nvPicPr>
        <xdr:cNvPr id="5" name="Picture 8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43075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923925</xdr:colOff>
      <xdr:row>3</xdr:row>
      <xdr:rowOff>466725</xdr:rowOff>
    </xdr:to>
    <xdr:pic>
      <xdr:nvPicPr>
        <xdr:cNvPr id="6" name="Immagine 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44650" y="46672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lombos\Impostazioni%20locali\Temp\Tess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usanna.colombo\Documenti\Lavoro\Liuc-P&amp;C\2004-2005\Tessitura_SLO_rev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o\Downloads\Soluzione%20-%20Tessitura%20SLO-B%20(No%20Activit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MENU"/>
      <sheetName val="dati utili"/>
      <sheetName val="base-unica"/>
      <sheetName val="base-unica-costing"/>
      <sheetName val="funzionale-localizz"/>
      <sheetName val="funzionale-costing"/>
      <sheetName val="gerarchico-localizzaz"/>
      <sheetName val="attività-localizz"/>
      <sheetName val="attività-costing-TOT"/>
      <sheetName val="attività-costing"/>
      <sheetName val="variable"/>
      <sheetName val="direct evoluto"/>
      <sheetName val="ce baseunica"/>
      <sheetName val="ce basi multiple"/>
      <sheetName val="gerarchico-costing"/>
      <sheetName val="ce gerarchico-causale"/>
      <sheetName val="ce activity"/>
      <sheetName val="Tesslo"/>
    </sheetNames>
    <definedNames>
      <definedName name="Fine_start"/>
      <definedName name="Print_ABCcos"/>
      <definedName name="Print_ABCimp"/>
      <definedName name="Print_ABCloc"/>
      <definedName name="Print_ceabc"/>
      <definedName name="Start_menu"/>
      <definedName name="To_ABCcos"/>
      <definedName name="To_ABCimp"/>
      <definedName name="To_ABCloc"/>
      <definedName name="To_ceacti"/>
      <definedName name="To_FCGC"/>
      <definedName name="To_FCGClo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utili"/>
      <sheetName val="variable-SCHEDA"/>
      <sheetName val="CE_variable"/>
      <sheetName val="CE_direct_evoluto"/>
      <sheetName val="base-unica"/>
      <sheetName val="base-unica-SCHEDA"/>
      <sheetName val="CE_base_unica"/>
      <sheetName val="funzionale"/>
      <sheetName val="funzionale-SCHEDA"/>
      <sheetName val="CE_funzionale"/>
      <sheetName val="gerarchico-localizzaz"/>
      <sheetName val="gerarchico-ripartizione"/>
      <sheetName val="gerarchico-SCHEDA"/>
      <sheetName val="CE_gerarchico-causale"/>
      <sheetName val="attività-localizz"/>
      <sheetName val="attività-costing-TOT"/>
      <sheetName val="attività-costing"/>
      <sheetName val="CE_activity"/>
      <sheetName val="Tessitura_SLO_rev01"/>
    </sheetNames>
    <definedNames>
      <definedName name="Fine_start"/>
      <definedName name="Gruppo33_Clic"/>
      <definedName name="Print_BU"/>
      <definedName name="Print_BUcos"/>
      <definedName name="Print_cebasun"/>
      <definedName name="Print_cefunz"/>
      <definedName name="Print_direct"/>
      <definedName name="Print_DU"/>
      <definedName name="Print_FCLFcos"/>
      <definedName name="Print_FCLFloc"/>
      <definedName name="Start_menu"/>
      <definedName name="To_BUcos"/>
      <definedName name="To_BUloc"/>
      <definedName name="To_cebasmul"/>
      <definedName name="To_cebasun"/>
      <definedName name="To_direct"/>
      <definedName name="To_FCBU"/>
      <definedName name="To_FCGC"/>
      <definedName name="To_FCLF"/>
      <definedName name="To_FCLFcos"/>
      <definedName name="To_FCLFloc"/>
    </definedNames>
    <sheetDataSet>
      <sheetData sheetId="0">
        <row r="7">
          <cell r="B7">
            <v>150000</v>
          </cell>
          <cell r="C7">
            <v>200000</v>
          </cell>
          <cell r="D7">
            <v>190000</v>
          </cell>
          <cell r="E7">
            <v>170000</v>
          </cell>
          <cell r="F7">
            <v>170000</v>
          </cell>
        </row>
        <row r="8">
          <cell r="B8">
            <v>7500</v>
          </cell>
          <cell r="C8">
            <v>14000.000000000002</v>
          </cell>
          <cell r="D8">
            <v>13300.000000000002</v>
          </cell>
          <cell r="E8">
            <v>8500</v>
          </cell>
          <cell r="F8">
            <v>10200</v>
          </cell>
          <cell r="G8">
            <v>53500</v>
          </cell>
        </row>
        <row r="10">
          <cell r="B10">
            <v>1.4</v>
          </cell>
          <cell r="C10">
            <v>1.45</v>
          </cell>
          <cell r="D10">
            <v>1.25</v>
          </cell>
          <cell r="E10">
            <v>1</v>
          </cell>
          <cell r="F10">
            <v>1.05</v>
          </cell>
        </row>
        <row r="12">
          <cell r="B12">
            <v>0.65</v>
          </cell>
          <cell r="C12">
            <v>0.55</v>
          </cell>
          <cell r="D12">
            <v>0.4</v>
          </cell>
          <cell r="E12">
            <v>0.3</v>
          </cell>
          <cell r="F12">
            <v>0.25</v>
          </cell>
        </row>
        <row r="16">
          <cell r="B16">
            <v>0.13999999999999999</v>
          </cell>
          <cell r="C16">
            <v>0.1015</v>
          </cell>
          <cell r="D16">
            <v>0.125</v>
          </cell>
          <cell r="E16">
            <v>0.07</v>
          </cell>
          <cell r="F16">
            <v>0.07350000000000001</v>
          </cell>
        </row>
        <row r="23">
          <cell r="G23">
            <v>5000</v>
          </cell>
        </row>
        <row r="24">
          <cell r="G24">
            <v>12000</v>
          </cell>
        </row>
        <row r="25">
          <cell r="G25">
            <v>36500</v>
          </cell>
        </row>
        <row r="26">
          <cell r="G26">
            <v>35000</v>
          </cell>
        </row>
        <row r="28">
          <cell r="G28">
            <v>5000</v>
          </cell>
        </row>
        <row r="30">
          <cell r="G30">
            <v>14400</v>
          </cell>
        </row>
        <row r="36">
          <cell r="B36">
            <v>22500</v>
          </cell>
          <cell r="C36">
            <v>40000</v>
          </cell>
          <cell r="D36">
            <v>38000</v>
          </cell>
          <cell r="E36">
            <v>34000</v>
          </cell>
          <cell r="F36">
            <v>34000</v>
          </cell>
          <cell r="G36">
            <v>168500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ù"/>
      <sheetName val="Input Dati"/>
      <sheetName val="Full Costing Base Unica"/>
      <sheetName val="Full Costing Funzionale"/>
      <sheetName val="Full Costing Gerarchica"/>
      <sheetName val="Raffro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C2:K23"/>
  <sheetViews>
    <sheetView zoomScalePageLayoutView="0" workbookViewId="0" topLeftCell="A1">
      <selection activeCell="A1" sqref="A1"/>
    </sheetView>
  </sheetViews>
  <sheetFormatPr defaultColWidth="9.140625" defaultRowHeight="15"/>
  <cols>
    <col min="1" max="26" width="9.140625" style="609" customWidth="1"/>
  </cols>
  <sheetData>
    <row r="2" ht="35.25">
      <c r="C2" s="610" t="s">
        <v>217</v>
      </c>
    </row>
    <row r="3" ht="18">
      <c r="C3" s="611" t="s">
        <v>218</v>
      </c>
    </row>
    <row r="6" spans="3:11" ht="15">
      <c r="C6" s="612"/>
      <c r="D6" s="612"/>
      <c r="E6" s="612"/>
      <c r="F6" s="612"/>
      <c r="G6" s="612"/>
      <c r="H6" s="612"/>
      <c r="I6" s="612"/>
      <c r="J6" s="612"/>
      <c r="K6" s="612"/>
    </row>
    <row r="7" spans="3:11" ht="15">
      <c r="C7" s="612"/>
      <c r="D7" s="612"/>
      <c r="E7" s="612"/>
      <c r="F7" s="612"/>
      <c r="G7" s="612"/>
      <c r="H7" s="612"/>
      <c r="I7" s="612"/>
      <c r="J7" s="612"/>
      <c r="K7" s="612"/>
    </row>
    <row r="8" spans="3:11" ht="15">
      <c r="C8" s="612"/>
      <c r="D8" s="612"/>
      <c r="E8" s="612"/>
      <c r="F8" s="612"/>
      <c r="G8" s="612"/>
      <c r="H8" s="612"/>
      <c r="I8" s="612"/>
      <c r="J8" s="612"/>
      <c r="K8" s="612"/>
    </row>
    <row r="9" spans="3:11" ht="15">
      <c r="C9" s="612"/>
      <c r="D9" s="612"/>
      <c r="E9" s="612"/>
      <c r="F9" s="612"/>
      <c r="G9" s="612"/>
      <c r="H9" s="612"/>
      <c r="I9" s="612"/>
      <c r="J9" s="612"/>
      <c r="K9" s="612"/>
    </row>
    <row r="10" spans="3:11" ht="15">
      <c r="C10" s="612"/>
      <c r="D10" s="612"/>
      <c r="E10" s="612"/>
      <c r="F10" s="612"/>
      <c r="G10" s="612"/>
      <c r="H10" s="612"/>
      <c r="I10" s="612"/>
      <c r="J10" s="612"/>
      <c r="K10" s="612"/>
    </row>
    <row r="11" spans="3:11" ht="15">
      <c r="C11" s="612"/>
      <c r="D11" s="612"/>
      <c r="E11" s="612"/>
      <c r="F11" s="612"/>
      <c r="G11" s="612"/>
      <c r="H11" s="612"/>
      <c r="I11" s="612"/>
      <c r="J11" s="612"/>
      <c r="K11" s="612"/>
    </row>
    <row r="12" spans="3:11" ht="15">
      <c r="C12" s="612"/>
      <c r="D12" s="612"/>
      <c r="E12" s="612"/>
      <c r="F12" s="612"/>
      <c r="G12" s="612"/>
      <c r="H12" s="612"/>
      <c r="I12" s="612"/>
      <c r="J12" s="612"/>
      <c r="K12" s="612"/>
    </row>
    <row r="13" spans="3:11" ht="15">
      <c r="C13" s="612"/>
      <c r="D13" s="612"/>
      <c r="E13" s="612"/>
      <c r="F13" s="612"/>
      <c r="G13" s="612"/>
      <c r="H13" s="612"/>
      <c r="I13" s="612"/>
      <c r="J13" s="612"/>
      <c r="K13" s="612"/>
    </row>
    <row r="14" spans="3:11" ht="15">
      <c r="C14" s="612"/>
      <c r="D14" s="612"/>
      <c r="E14" s="612"/>
      <c r="F14" s="612"/>
      <c r="G14" s="612"/>
      <c r="H14" s="612"/>
      <c r="I14" s="612"/>
      <c r="J14" s="612"/>
      <c r="K14" s="612"/>
    </row>
    <row r="15" spans="3:11" ht="15">
      <c r="C15" s="612"/>
      <c r="D15" s="612"/>
      <c r="E15" s="612"/>
      <c r="F15" s="612"/>
      <c r="G15" s="612"/>
      <c r="H15" s="612"/>
      <c r="I15" s="612"/>
      <c r="J15" s="612"/>
      <c r="K15" s="612"/>
    </row>
    <row r="16" spans="3:11" ht="15">
      <c r="C16" s="612"/>
      <c r="D16" s="612"/>
      <c r="E16" s="612"/>
      <c r="F16" s="612"/>
      <c r="G16" s="612"/>
      <c r="H16" s="612"/>
      <c r="I16" s="612"/>
      <c r="J16" s="612"/>
      <c r="K16" s="612"/>
    </row>
    <row r="17" spans="3:11" ht="15">
      <c r="C17" s="612"/>
      <c r="D17" s="612"/>
      <c r="E17" s="612"/>
      <c r="F17" s="612"/>
      <c r="G17" s="612"/>
      <c r="H17" s="612"/>
      <c r="I17" s="612"/>
      <c r="J17" s="612"/>
      <c r="K17" s="612"/>
    </row>
    <row r="18" spans="3:11" ht="15">
      <c r="C18" s="612"/>
      <c r="D18" s="612"/>
      <c r="E18" s="612"/>
      <c r="F18" s="612"/>
      <c r="G18" s="612"/>
      <c r="H18" s="612"/>
      <c r="I18" s="612"/>
      <c r="J18" s="612"/>
      <c r="K18" s="612"/>
    </row>
    <row r="19" spans="3:11" ht="15">
      <c r="C19" s="612"/>
      <c r="D19" s="612"/>
      <c r="E19" s="612"/>
      <c r="F19" s="612"/>
      <c r="G19" s="612"/>
      <c r="H19" s="612"/>
      <c r="I19" s="612"/>
      <c r="J19" s="612"/>
      <c r="K19" s="612"/>
    </row>
    <row r="20" spans="3:11" ht="15">
      <c r="C20" s="612"/>
      <c r="D20" s="612"/>
      <c r="E20" s="612"/>
      <c r="F20" s="612"/>
      <c r="G20" s="612"/>
      <c r="H20" s="612"/>
      <c r="I20" s="612"/>
      <c r="J20" s="612"/>
      <c r="K20" s="612"/>
    </row>
    <row r="21" spans="3:11" ht="15">
      <c r="C21" s="612"/>
      <c r="D21" s="612"/>
      <c r="E21" s="612"/>
      <c r="F21" s="612"/>
      <c r="G21" s="612"/>
      <c r="H21" s="612"/>
      <c r="I21" s="612"/>
      <c r="J21" s="612"/>
      <c r="K21" s="612"/>
    </row>
    <row r="22" spans="3:11" ht="15">
      <c r="C22" s="612"/>
      <c r="D22" s="612"/>
      <c r="E22" s="612"/>
      <c r="F22" s="612"/>
      <c r="G22" s="612"/>
      <c r="H22" s="612"/>
      <c r="I22" s="612"/>
      <c r="J22" s="612"/>
      <c r="K22" s="612"/>
    </row>
    <row r="23" spans="3:11" ht="15">
      <c r="C23" s="612"/>
      <c r="D23" s="612"/>
      <c r="E23" s="612"/>
      <c r="F23" s="612"/>
      <c r="G23" s="612"/>
      <c r="H23" s="612"/>
      <c r="I23" s="612"/>
      <c r="J23" s="612"/>
      <c r="K23" s="6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IM35"/>
  <sheetViews>
    <sheetView showGridLines="0" zoomScale="72" zoomScaleNormal="72" zoomScalePageLayoutView="0" workbookViewId="0" topLeftCell="A29">
      <selection activeCell="D31" sqref="D31"/>
    </sheetView>
  </sheetViews>
  <sheetFormatPr defaultColWidth="9.140625" defaultRowHeight="15"/>
  <cols>
    <col min="1" max="1" width="27.8515625" style="337" customWidth="1"/>
    <col min="2" max="2" width="14.57421875" style="337" customWidth="1"/>
    <col min="3" max="3" width="14.7109375" style="337" customWidth="1"/>
    <col min="4" max="4" width="15.00390625" style="337" customWidth="1"/>
    <col min="5" max="5" width="15.421875" style="337" customWidth="1"/>
    <col min="6" max="6" width="17.421875" style="337" customWidth="1"/>
    <col min="7" max="7" width="16.57421875" style="337" customWidth="1"/>
    <col min="8" max="8" width="14.421875" style="337" customWidth="1"/>
    <col min="9" max="9" width="14.8515625" style="337" customWidth="1"/>
    <col min="10" max="10" width="21.57421875" style="337" customWidth="1"/>
    <col min="11" max="11" width="19.140625" style="337" customWidth="1"/>
    <col min="12" max="12" width="8.421875" style="337" customWidth="1"/>
    <col min="13" max="13" width="25.00390625" style="337" customWidth="1"/>
    <col min="14" max="16" width="17.8515625" style="337" customWidth="1"/>
    <col min="17" max="17" width="20.140625" style="337" customWidth="1"/>
    <col min="18" max="18" width="16.8515625" style="337" customWidth="1"/>
    <col min="19" max="19" width="9.140625" style="337" customWidth="1"/>
    <col min="20" max="20" width="14.421875" style="337" customWidth="1"/>
    <col min="21" max="16384" width="9.140625" style="337" customWidth="1"/>
  </cols>
  <sheetData>
    <row r="1" spans="1:13" ht="42.75" customHeight="1">
      <c r="A1" s="336" t="s">
        <v>129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9" ht="33.75" customHeight="1">
      <c r="A2" s="338" t="s">
        <v>130</v>
      </c>
      <c r="B2" s="339"/>
      <c r="C2" s="339"/>
      <c r="D2" s="339"/>
      <c r="E2" s="340"/>
      <c r="F2" s="341"/>
      <c r="G2" s="341"/>
      <c r="H2" s="341"/>
      <c r="I2" s="341"/>
    </row>
    <row r="3" spans="1:11" s="347" customFormat="1" ht="39.75" customHeight="1">
      <c r="A3" s="342"/>
      <c r="B3" s="343" t="s">
        <v>107</v>
      </c>
      <c r="C3" s="343" t="s">
        <v>2</v>
      </c>
      <c r="D3" s="343" t="s">
        <v>3</v>
      </c>
      <c r="E3" s="343" t="s">
        <v>109</v>
      </c>
      <c r="F3" s="343" t="s">
        <v>110</v>
      </c>
      <c r="G3" s="343" t="s">
        <v>111</v>
      </c>
      <c r="H3" s="343" t="s">
        <v>112</v>
      </c>
      <c r="I3" s="344" t="s">
        <v>113</v>
      </c>
      <c r="J3" s="345" t="s">
        <v>5</v>
      </c>
      <c r="K3" s="346"/>
    </row>
    <row r="4" spans="1:247" ht="30">
      <c r="A4" s="348" t="s">
        <v>131</v>
      </c>
      <c r="B4" s="349">
        <f>'[2]dati utili'!B36</f>
        <v>22500</v>
      </c>
      <c r="C4" s="349">
        <f>'[2]dati utili'!C36</f>
        <v>40000</v>
      </c>
      <c r="D4" s="349">
        <f>'[2]dati utili'!D36</f>
        <v>38000</v>
      </c>
      <c r="E4" s="349">
        <f>'[2]dati utili'!E36+'[2]dati utili'!F36</f>
        <v>68000</v>
      </c>
      <c r="F4" s="350">
        <f>'[2]dati utili'!G28</f>
        <v>5000</v>
      </c>
      <c r="G4" s="350">
        <f>'[2]dati utili'!G23+'[2]dati utili'!G24</f>
        <v>17000</v>
      </c>
      <c r="H4" s="351"/>
      <c r="I4" s="350">
        <f>'[2]dati utili'!G30</f>
        <v>14400</v>
      </c>
      <c r="J4" s="352">
        <f>SUM(B4:I4)</f>
        <v>204900</v>
      </c>
      <c r="K4" s="353" t="s">
        <v>132</v>
      </c>
      <c r="L4" s="354"/>
      <c r="M4" s="341"/>
      <c r="O4" s="355"/>
      <c r="P4" s="341"/>
      <c r="Q4" s="341"/>
      <c r="R4" s="341"/>
      <c r="S4" s="341"/>
      <c r="T4" s="341"/>
      <c r="U4" s="341"/>
      <c r="V4" s="341"/>
      <c r="W4" s="341"/>
      <c r="X4" s="341"/>
      <c r="Y4" s="341"/>
      <c r="GQ4" s="356"/>
      <c r="GR4" s="356"/>
      <c r="GS4" s="356"/>
      <c r="GT4" s="356"/>
      <c r="GU4" s="356"/>
      <c r="GV4" s="356"/>
      <c r="GW4" s="356"/>
      <c r="GX4" s="356"/>
      <c r="GY4" s="356"/>
      <c r="GZ4" s="356"/>
      <c r="HA4" s="356"/>
      <c r="HB4" s="356"/>
      <c r="HC4" s="356"/>
      <c r="HD4" s="356"/>
      <c r="HE4" s="356"/>
      <c r="HF4" s="356"/>
      <c r="HG4" s="356"/>
      <c r="HH4" s="356"/>
      <c r="HI4" s="356"/>
      <c r="HJ4" s="356"/>
      <c r="HK4" s="356"/>
      <c r="HL4" s="356"/>
      <c r="HM4" s="356"/>
      <c r="HN4" s="356"/>
      <c r="HO4" s="356"/>
      <c r="HP4" s="356"/>
      <c r="HQ4" s="356"/>
      <c r="HR4" s="356"/>
      <c r="HS4" s="356"/>
      <c r="HT4" s="356"/>
      <c r="HU4" s="356"/>
      <c r="HV4" s="356"/>
      <c r="HW4" s="356"/>
      <c r="HX4" s="356"/>
      <c r="HY4" s="356"/>
      <c r="HZ4" s="356"/>
      <c r="IA4" s="356"/>
      <c r="IB4" s="356"/>
      <c r="IC4" s="356"/>
      <c r="ID4" s="356"/>
      <c r="IE4" s="356"/>
      <c r="IF4" s="356"/>
      <c r="IG4" s="356"/>
      <c r="IH4" s="356"/>
      <c r="II4" s="356"/>
      <c r="IJ4" s="356"/>
      <c r="IK4" s="356"/>
      <c r="IL4" s="356"/>
      <c r="IM4" s="356"/>
    </row>
    <row r="5" spans="1:247" ht="15.75">
      <c r="A5" s="357" t="s">
        <v>133</v>
      </c>
      <c r="B5" s="358">
        <f>+'ger_cau-localizzaz'!J19/J4</f>
        <v>0.9846224680727972</v>
      </c>
      <c r="C5" s="358">
        <f>+$B$5</f>
        <v>0.9846224680727972</v>
      </c>
      <c r="D5" s="358">
        <f>+$B$5</f>
        <v>0.9846224680727972</v>
      </c>
      <c r="E5" s="358">
        <f>+$B$5</f>
        <v>0.9846224680727972</v>
      </c>
      <c r="F5" s="358">
        <f>+$B$5</f>
        <v>0.9846224680727972</v>
      </c>
      <c r="G5" s="358">
        <f>+$B$5</f>
        <v>0.9846224680727972</v>
      </c>
      <c r="H5" s="359"/>
      <c r="I5" s="358">
        <f>+$B$5</f>
        <v>0.9846224680727972</v>
      </c>
      <c r="J5" s="359"/>
      <c r="K5" s="360"/>
      <c r="N5" s="361"/>
      <c r="O5" s="362"/>
      <c r="P5" s="363"/>
      <c r="Q5" s="364"/>
      <c r="R5" s="363"/>
      <c r="S5" s="364"/>
      <c r="T5" s="363"/>
      <c r="U5" s="364"/>
      <c r="V5" s="363"/>
      <c r="W5" s="364"/>
      <c r="X5" s="363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GQ5" s="356"/>
      <c r="GR5" s="356"/>
      <c r="GS5" s="356"/>
      <c r="GT5" s="356"/>
      <c r="GU5" s="356"/>
      <c r="GV5" s="356"/>
      <c r="GW5" s="356"/>
      <c r="GX5" s="356"/>
      <c r="GY5" s="356"/>
      <c r="GZ5" s="356"/>
      <c r="HA5" s="356"/>
      <c r="HB5" s="356"/>
      <c r="HC5" s="356"/>
      <c r="HD5" s="356"/>
      <c r="HE5" s="356"/>
      <c r="HF5" s="356"/>
      <c r="HG5" s="356"/>
      <c r="HH5" s="356"/>
      <c r="HI5" s="356"/>
      <c r="HJ5" s="356"/>
      <c r="HK5" s="356"/>
      <c r="HL5" s="356"/>
      <c r="HM5" s="356"/>
      <c r="HN5" s="356"/>
      <c r="HO5" s="356"/>
      <c r="HP5" s="356"/>
      <c r="HQ5" s="356"/>
      <c r="HR5" s="356"/>
      <c r="HS5" s="356"/>
      <c r="HT5" s="356"/>
      <c r="HU5" s="356"/>
      <c r="HV5" s="356"/>
      <c r="HW5" s="356"/>
      <c r="HX5" s="356"/>
      <c r="HY5" s="356"/>
      <c r="HZ5" s="356"/>
      <c r="IA5" s="356"/>
      <c r="IB5" s="356"/>
      <c r="IC5" s="356"/>
      <c r="ID5" s="356"/>
      <c r="IE5" s="356"/>
      <c r="IF5" s="356"/>
      <c r="IG5" s="356"/>
      <c r="IH5" s="356"/>
      <c r="II5" s="356"/>
      <c r="IJ5" s="356"/>
      <c r="IK5" s="356"/>
      <c r="IL5" s="356"/>
      <c r="IM5" s="356"/>
    </row>
    <row r="6" spans="1:247" ht="73.5" customHeight="1" thickBot="1">
      <c r="A6" s="365" t="s">
        <v>134</v>
      </c>
      <c r="B6" s="366">
        <f aca="true" t="shared" si="0" ref="B6:G6">+B4*B5</f>
        <v>22154.005531637937</v>
      </c>
      <c r="C6" s="366">
        <f t="shared" si="0"/>
        <v>39384.89872291189</v>
      </c>
      <c r="D6" s="366">
        <f t="shared" si="0"/>
        <v>37415.65378676629</v>
      </c>
      <c r="E6" s="366">
        <f t="shared" si="0"/>
        <v>66954.3278289502</v>
      </c>
      <c r="F6" s="366">
        <f t="shared" si="0"/>
        <v>4923.112340363986</v>
      </c>
      <c r="G6" s="366">
        <f t="shared" si="0"/>
        <v>16738.58195723755</v>
      </c>
      <c r="H6" s="367"/>
      <c r="I6" s="366">
        <f>+I4*I5</f>
        <v>14178.56354024828</v>
      </c>
      <c r="J6" s="368">
        <f>SUM(B6:I6)</f>
        <v>201749.14370811614</v>
      </c>
      <c r="K6" s="353" t="s">
        <v>135</v>
      </c>
      <c r="L6" s="369"/>
      <c r="M6" s="369"/>
      <c r="N6" s="361"/>
      <c r="O6" s="370"/>
      <c r="P6" s="364"/>
      <c r="Q6" s="364"/>
      <c r="R6" s="361"/>
      <c r="S6" s="364"/>
      <c r="T6" s="361"/>
      <c r="U6" s="364"/>
      <c r="V6" s="361"/>
      <c r="W6" s="364"/>
      <c r="X6" s="361"/>
      <c r="Y6" s="364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GQ6" s="356"/>
      <c r="GR6" s="356"/>
      <c r="GS6" s="356"/>
      <c r="GT6" s="356"/>
      <c r="GU6" s="356"/>
      <c r="GV6" s="356"/>
      <c r="GW6" s="356"/>
      <c r="GX6" s="356"/>
      <c r="GY6" s="356"/>
      <c r="GZ6" s="356"/>
      <c r="HA6" s="356"/>
      <c r="HB6" s="356"/>
      <c r="HC6" s="356"/>
      <c r="HD6" s="356"/>
      <c r="HE6" s="356"/>
      <c r="HF6" s="356"/>
      <c r="HG6" s="356"/>
      <c r="HH6" s="356"/>
      <c r="HI6" s="356"/>
      <c r="HJ6" s="356"/>
      <c r="HK6" s="356"/>
      <c r="HL6" s="356"/>
      <c r="HM6" s="356"/>
      <c r="HN6" s="356"/>
      <c r="HO6" s="356"/>
      <c r="HP6" s="356"/>
      <c r="HQ6" s="356"/>
      <c r="HR6" s="356"/>
      <c r="HS6" s="356"/>
      <c r="HT6" s="356"/>
      <c r="HU6" s="356"/>
      <c r="HV6" s="356"/>
      <c r="HW6" s="356"/>
      <c r="HX6" s="356"/>
      <c r="HY6" s="356"/>
      <c r="HZ6" s="356"/>
      <c r="IA6" s="356"/>
      <c r="IB6" s="356"/>
      <c r="IC6" s="356"/>
      <c r="ID6" s="356"/>
      <c r="IE6" s="356"/>
      <c r="IF6" s="356"/>
      <c r="IG6" s="356"/>
      <c r="IH6" s="356"/>
      <c r="II6" s="356"/>
      <c r="IJ6" s="356"/>
      <c r="IK6" s="356"/>
      <c r="IL6" s="356"/>
      <c r="IM6" s="356"/>
    </row>
    <row r="7" spans="1:247" s="374" customFormat="1" ht="25.5" customHeight="1" thickBot="1" thickTop="1">
      <c r="A7" s="371" t="s">
        <v>136</v>
      </c>
      <c r="B7" s="372">
        <f>'ger_cau-localizzaz'!B19+'ger_cau-ripartizione'!B6</f>
        <v>135154.00553163793</v>
      </c>
      <c r="C7" s="372">
        <f>'ger_cau-localizzaz'!C19+'ger_cau-ripartizione'!C6</f>
        <v>165384.8987229119</v>
      </c>
      <c r="D7" s="372">
        <f>'ger_cau-localizzaz'!D19+'ger_cau-ripartizione'!D6</f>
        <v>158415.65378676628</v>
      </c>
      <c r="E7" s="372">
        <f>'ger_cau-localizzaz'!E19+'ger_cau-ripartizione'!E6</f>
        <v>260954.3278289502</v>
      </c>
      <c r="F7" s="372">
        <f>'ger_cau-localizzaz'!F19+'ger_cau-ripartizione'!F6</f>
        <v>151635.3238072292</v>
      </c>
      <c r="G7" s="372">
        <f>'ger_cau-localizzaz'!G19+'ger_cau-ripartizione'!G6</f>
        <v>77466.0577576843</v>
      </c>
      <c r="H7" s="372">
        <f>'ger_cau-localizzaz'!H19+'ger_cau-ripartizione'!H6</f>
        <v>8000</v>
      </c>
      <c r="I7" s="372">
        <f>'ger_cau-localizzaz'!I19+'ger_cau-ripartizione'!I6</f>
        <v>57989.73256482013</v>
      </c>
      <c r="J7" s="373"/>
      <c r="K7" s="360"/>
      <c r="N7" s="373"/>
      <c r="O7" s="375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GQ7" s="376"/>
      <c r="GR7" s="376"/>
      <c r="GS7" s="376"/>
      <c r="GT7" s="376"/>
      <c r="GU7" s="376"/>
      <c r="GV7" s="376"/>
      <c r="GW7" s="376"/>
      <c r="GX7" s="376"/>
      <c r="GY7" s="376"/>
      <c r="GZ7" s="376"/>
      <c r="HA7" s="376"/>
      <c r="HB7" s="376"/>
      <c r="HC7" s="376"/>
      <c r="HD7" s="376"/>
      <c r="HE7" s="376"/>
      <c r="HF7" s="376"/>
      <c r="HG7" s="376"/>
      <c r="HH7" s="376"/>
      <c r="HI7" s="376"/>
      <c r="HJ7" s="376"/>
      <c r="HK7" s="376"/>
      <c r="HL7" s="376"/>
      <c r="HM7" s="376"/>
      <c r="HN7" s="376"/>
      <c r="HO7" s="376"/>
      <c r="HP7" s="376"/>
      <c r="HQ7" s="376"/>
      <c r="HR7" s="376"/>
      <c r="HS7" s="376"/>
      <c r="HT7" s="376"/>
      <c r="HU7" s="376"/>
      <c r="HV7" s="376"/>
      <c r="HW7" s="376"/>
      <c r="HX7" s="376"/>
      <c r="HY7" s="376"/>
      <c r="HZ7" s="376"/>
      <c r="IA7" s="376"/>
      <c r="IB7" s="376"/>
      <c r="IC7" s="376"/>
      <c r="ID7" s="376"/>
      <c r="IE7" s="376"/>
      <c r="IF7" s="376"/>
      <c r="IG7" s="376"/>
      <c r="IH7" s="376"/>
      <c r="II7" s="376"/>
      <c r="IJ7" s="376"/>
      <c r="IK7" s="376"/>
      <c r="IL7" s="376"/>
      <c r="IM7" s="376"/>
    </row>
    <row r="8" spans="1:247" s="382" customFormat="1" ht="59.25" customHeight="1" thickTop="1">
      <c r="A8" s="377" t="s">
        <v>137</v>
      </c>
      <c r="B8" s="378"/>
      <c r="C8" s="378"/>
      <c r="D8" s="378"/>
      <c r="E8" s="378"/>
      <c r="F8" s="378"/>
      <c r="G8" s="379"/>
      <c r="H8" s="379"/>
      <c r="I8" s="360"/>
      <c r="J8" s="380"/>
      <c r="K8" s="380"/>
      <c r="L8" s="356"/>
      <c r="M8" s="356"/>
      <c r="N8" s="380"/>
      <c r="O8" s="381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0"/>
      <c r="AM8" s="380"/>
      <c r="AN8" s="380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6"/>
      <c r="BI8" s="356"/>
      <c r="BJ8" s="356"/>
      <c r="BK8" s="356"/>
      <c r="BL8" s="356"/>
      <c r="BM8" s="356"/>
      <c r="BN8" s="356"/>
      <c r="BO8" s="356"/>
      <c r="BP8" s="356"/>
      <c r="BQ8" s="356"/>
      <c r="BR8" s="356"/>
      <c r="BS8" s="356"/>
      <c r="BT8" s="356"/>
      <c r="BU8" s="356"/>
      <c r="BV8" s="356"/>
      <c r="BW8" s="356"/>
      <c r="BX8" s="356"/>
      <c r="BY8" s="356"/>
      <c r="BZ8" s="356"/>
      <c r="CA8" s="356"/>
      <c r="CB8" s="356"/>
      <c r="CC8" s="356"/>
      <c r="CD8" s="356"/>
      <c r="CE8" s="356"/>
      <c r="CF8" s="356"/>
      <c r="CG8" s="356"/>
      <c r="CH8" s="356"/>
      <c r="CI8" s="356"/>
      <c r="CJ8" s="356"/>
      <c r="CK8" s="356"/>
      <c r="CL8" s="356"/>
      <c r="CM8" s="356"/>
      <c r="CN8" s="356"/>
      <c r="CO8" s="356"/>
      <c r="CP8" s="356"/>
      <c r="CQ8" s="356"/>
      <c r="CR8" s="356"/>
      <c r="CS8" s="356"/>
      <c r="CT8" s="356"/>
      <c r="CU8" s="356"/>
      <c r="CV8" s="356"/>
      <c r="CW8" s="356"/>
      <c r="CX8" s="356"/>
      <c r="CY8" s="356"/>
      <c r="CZ8" s="356"/>
      <c r="DA8" s="356"/>
      <c r="DB8" s="356"/>
      <c r="DC8" s="356"/>
      <c r="DD8" s="356"/>
      <c r="DE8" s="356"/>
      <c r="DF8" s="356"/>
      <c r="DG8" s="356"/>
      <c r="DH8" s="356"/>
      <c r="DI8" s="356"/>
      <c r="DJ8" s="356"/>
      <c r="DK8" s="356"/>
      <c r="DL8" s="356"/>
      <c r="DM8" s="356"/>
      <c r="DN8" s="356"/>
      <c r="DO8" s="356"/>
      <c r="DP8" s="356"/>
      <c r="DQ8" s="356"/>
      <c r="DR8" s="356"/>
      <c r="DS8" s="356"/>
      <c r="DT8" s="356"/>
      <c r="DU8" s="356"/>
      <c r="DV8" s="356"/>
      <c r="DW8" s="356"/>
      <c r="DX8" s="356"/>
      <c r="DY8" s="356"/>
      <c r="DZ8" s="356"/>
      <c r="EA8" s="356"/>
      <c r="EB8" s="356"/>
      <c r="EC8" s="356"/>
      <c r="ED8" s="356"/>
      <c r="EE8" s="356"/>
      <c r="EF8" s="356"/>
      <c r="EG8" s="356"/>
      <c r="EH8" s="356"/>
      <c r="EI8" s="356"/>
      <c r="EJ8" s="356"/>
      <c r="EK8" s="356"/>
      <c r="EL8" s="356"/>
      <c r="EM8" s="356"/>
      <c r="EN8" s="356"/>
      <c r="EO8" s="356"/>
      <c r="EP8" s="356"/>
      <c r="EQ8" s="356"/>
      <c r="ER8" s="356"/>
      <c r="ES8" s="356"/>
      <c r="ET8" s="356"/>
      <c r="EU8" s="356"/>
      <c r="EV8" s="356"/>
      <c r="EW8" s="356"/>
      <c r="EX8" s="356"/>
      <c r="EY8" s="356"/>
      <c r="EZ8" s="356"/>
      <c r="FA8" s="356"/>
      <c r="FB8" s="356"/>
      <c r="FC8" s="356"/>
      <c r="FD8" s="356"/>
      <c r="FE8" s="356"/>
      <c r="FF8" s="356"/>
      <c r="FG8" s="356"/>
      <c r="FH8" s="356"/>
      <c r="FI8" s="356"/>
      <c r="FJ8" s="356"/>
      <c r="FK8" s="356"/>
      <c r="FL8" s="356"/>
      <c r="FM8" s="356"/>
      <c r="FN8" s="356"/>
      <c r="FO8" s="356"/>
      <c r="FP8" s="356"/>
      <c r="FQ8" s="356"/>
      <c r="FR8" s="356"/>
      <c r="FS8" s="356"/>
      <c r="FT8" s="356"/>
      <c r="FU8" s="356"/>
      <c r="FV8" s="356"/>
      <c r="FW8" s="356"/>
      <c r="FX8" s="356"/>
      <c r="FY8" s="356"/>
      <c r="FZ8" s="356"/>
      <c r="GA8" s="356"/>
      <c r="GB8" s="356"/>
      <c r="GC8" s="356"/>
      <c r="GD8" s="356"/>
      <c r="GE8" s="356"/>
      <c r="GF8" s="356"/>
      <c r="GG8" s="356"/>
      <c r="GH8" s="356"/>
      <c r="GI8" s="356"/>
      <c r="GJ8" s="356"/>
      <c r="GK8" s="356"/>
      <c r="GL8" s="356"/>
      <c r="GM8" s="356"/>
      <c r="GN8" s="356"/>
      <c r="GO8" s="356"/>
      <c r="GP8" s="356"/>
      <c r="GQ8" s="356"/>
      <c r="GR8" s="356"/>
      <c r="GS8" s="356"/>
      <c r="GT8" s="356"/>
      <c r="GU8" s="356"/>
      <c r="GV8" s="356"/>
      <c r="GW8" s="356"/>
      <c r="GX8" s="356"/>
      <c r="GY8" s="356"/>
      <c r="GZ8" s="356"/>
      <c r="HA8" s="356"/>
      <c r="HB8" s="356"/>
      <c r="HC8" s="356"/>
      <c r="HD8" s="356"/>
      <c r="HE8" s="356"/>
      <c r="HF8" s="356"/>
      <c r="HG8" s="356"/>
      <c r="HH8" s="356"/>
      <c r="HI8" s="356"/>
      <c r="HJ8" s="356"/>
      <c r="HK8" s="356"/>
      <c r="HL8" s="356"/>
      <c r="HM8" s="356"/>
      <c r="HN8" s="356"/>
      <c r="HO8" s="356"/>
      <c r="HP8" s="356"/>
      <c r="HQ8" s="356"/>
      <c r="HR8" s="356"/>
      <c r="HS8" s="356"/>
      <c r="HT8" s="356"/>
      <c r="HU8" s="356"/>
      <c r="HV8" s="356"/>
      <c r="HW8" s="356"/>
      <c r="HX8" s="356"/>
      <c r="HY8" s="356"/>
      <c r="HZ8" s="356"/>
      <c r="IA8" s="356"/>
      <c r="IB8" s="356"/>
      <c r="IC8" s="356"/>
      <c r="ID8" s="356"/>
      <c r="IE8" s="356"/>
      <c r="IF8" s="356"/>
      <c r="IG8" s="356"/>
      <c r="IH8" s="356"/>
      <c r="II8" s="356"/>
      <c r="IJ8" s="356"/>
      <c r="IK8" s="356"/>
      <c r="IL8" s="356"/>
      <c r="IM8" s="356"/>
    </row>
    <row r="9" spans="1:247" s="382" customFormat="1" ht="32.25" customHeight="1">
      <c r="A9" s="383"/>
      <c r="B9" s="384" t="s">
        <v>107</v>
      </c>
      <c r="C9" s="343" t="s">
        <v>2</v>
      </c>
      <c r="D9" s="343" t="s">
        <v>3</v>
      </c>
      <c r="E9" s="343" t="s">
        <v>109</v>
      </c>
      <c r="F9" s="385"/>
      <c r="G9" s="385"/>
      <c r="H9" s="379"/>
      <c r="I9" s="345" t="s">
        <v>5</v>
      </c>
      <c r="J9" s="380"/>
      <c r="K9" s="380"/>
      <c r="L9" s="356"/>
      <c r="M9" s="356"/>
      <c r="N9" s="380"/>
      <c r="O9" s="381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  <c r="CV9" s="356"/>
      <c r="CW9" s="356"/>
      <c r="CX9" s="356"/>
      <c r="CY9" s="356"/>
      <c r="CZ9" s="356"/>
      <c r="DA9" s="356"/>
      <c r="DB9" s="356"/>
      <c r="DC9" s="356"/>
      <c r="DD9" s="356"/>
      <c r="DE9" s="356"/>
      <c r="DF9" s="356"/>
      <c r="DG9" s="356"/>
      <c r="DH9" s="356"/>
      <c r="DI9" s="356"/>
      <c r="DJ9" s="356"/>
      <c r="DK9" s="356"/>
      <c r="DL9" s="356"/>
      <c r="DM9" s="356"/>
      <c r="DN9" s="356"/>
      <c r="DO9" s="356"/>
      <c r="DP9" s="356"/>
      <c r="DQ9" s="356"/>
      <c r="DR9" s="356"/>
      <c r="DS9" s="356"/>
      <c r="DT9" s="356"/>
      <c r="DU9" s="356"/>
      <c r="DV9" s="356"/>
      <c r="DW9" s="356"/>
      <c r="DX9" s="356"/>
      <c r="DY9" s="356"/>
      <c r="DZ9" s="356"/>
      <c r="EA9" s="356"/>
      <c r="EB9" s="356"/>
      <c r="EC9" s="356"/>
      <c r="ED9" s="356"/>
      <c r="EE9" s="356"/>
      <c r="EF9" s="356"/>
      <c r="EG9" s="356"/>
      <c r="EH9" s="356"/>
      <c r="EI9" s="356"/>
      <c r="EJ9" s="356"/>
      <c r="EK9" s="356"/>
      <c r="EL9" s="356"/>
      <c r="EM9" s="356"/>
      <c r="EN9" s="356"/>
      <c r="EO9" s="356"/>
      <c r="EP9" s="356"/>
      <c r="EQ9" s="356"/>
      <c r="ER9" s="356"/>
      <c r="ES9" s="356"/>
      <c r="ET9" s="356"/>
      <c r="EU9" s="356"/>
      <c r="EV9" s="356"/>
      <c r="EW9" s="356"/>
      <c r="EX9" s="356"/>
      <c r="EY9" s="356"/>
      <c r="EZ9" s="356"/>
      <c r="FA9" s="356"/>
      <c r="FB9" s="356"/>
      <c r="FC9" s="356"/>
      <c r="FD9" s="356"/>
      <c r="FE9" s="356"/>
      <c r="FF9" s="356"/>
      <c r="FG9" s="356"/>
      <c r="FH9" s="356"/>
      <c r="FI9" s="356"/>
      <c r="FJ9" s="356"/>
      <c r="FK9" s="356"/>
      <c r="FL9" s="356"/>
      <c r="FM9" s="356"/>
      <c r="FN9" s="356"/>
      <c r="FO9" s="356"/>
      <c r="FP9" s="356"/>
      <c r="FQ9" s="356"/>
      <c r="FR9" s="356"/>
      <c r="FS9" s="356"/>
      <c r="FT9" s="356"/>
      <c r="FU9" s="356"/>
      <c r="FV9" s="356"/>
      <c r="FW9" s="356"/>
      <c r="FX9" s="356"/>
      <c r="FY9" s="356"/>
      <c r="FZ9" s="356"/>
      <c r="GA9" s="356"/>
      <c r="GB9" s="356"/>
      <c r="GC9" s="356"/>
      <c r="GD9" s="356"/>
      <c r="GE9" s="356"/>
      <c r="GF9" s="356"/>
      <c r="GG9" s="356"/>
      <c r="GH9" s="356"/>
      <c r="GI9" s="356"/>
      <c r="GJ9" s="356"/>
      <c r="GK9" s="356"/>
      <c r="GL9" s="356"/>
      <c r="GM9" s="356"/>
      <c r="GN9" s="356"/>
      <c r="GO9" s="356"/>
      <c r="GP9" s="356"/>
      <c r="GQ9" s="356"/>
      <c r="GR9" s="356"/>
      <c r="GS9" s="356"/>
      <c r="GT9" s="356"/>
      <c r="GU9" s="356"/>
      <c r="GV9" s="356"/>
      <c r="GW9" s="356"/>
      <c r="GX9" s="356"/>
      <c r="GY9" s="356"/>
      <c r="GZ9" s="356"/>
      <c r="HA9" s="356"/>
      <c r="HB9" s="356"/>
      <c r="HC9" s="356"/>
      <c r="HD9" s="356"/>
      <c r="HE9" s="356"/>
      <c r="HF9" s="356"/>
      <c r="HG9" s="356"/>
      <c r="HH9" s="356"/>
      <c r="HI9" s="356"/>
      <c r="HJ9" s="356"/>
      <c r="HK9" s="356"/>
      <c r="HL9" s="356"/>
      <c r="HM9" s="356"/>
      <c r="HN9" s="356"/>
      <c r="HO9" s="356"/>
      <c r="HP9" s="356"/>
      <c r="HQ9" s="356"/>
      <c r="HR9" s="356"/>
      <c r="HS9" s="356"/>
      <c r="HT9" s="356"/>
      <c r="HU9" s="356"/>
      <c r="HV9" s="356"/>
      <c r="HW9" s="356"/>
      <c r="HX9" s="356"/>
      <c r="HY9" s="356"/>
      <c r="HZ9" s="356"/>
      <c r="IA9" s="356"/>
      <c r="IB9" s="356"/>
      <c r="IC9" s="356"/>
      <c r="ID9" s="356"/>
      <c r="IE9" s="356"/>
      <c r="IF9" s="356"/>
      <c r="IG9" s="356"/>
      <c r="IH9" s="356"/>
      <c r="II9" s="356"/>
      <c r="IJ9" s="356"/>
      <c r="IK9" s="356"/>
      <c r="IL9" s="356"/>
      <c r="IM9" s="356"/>
    </row>
    <row r="10" spans="1:247" ht="30">
      <c r="A10" s="386" t="s">
        <v>138</v>
      </c>
      <c r="B10" s="387">
        <v>0.85</v>
      </c>
      <c r="C10" s="387">
        <v>0.05</v>
      </c>
      <c r="D10" s="387">
        <v>0.05</v>
      </c>
      <c r="E10" s="387">
        <v>0.05</v>
      </c>
      <c r="I10" s="388">
        <f>SUM(B10:E10)</f>
        <v>1</v>
      </c>
      <c r="J10" s="353" t="s">
        <v>132</v>
      </c>
      <c r="K10" s="341"/>
      <c r="L10" s="389"/>
      <c r="M10" s="390"/>
      <c r="N10" s="380"/>
      <c r="O10" s="381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380"/>
      <c r="AK10" s="380"/>
      <c r="AL10" s="380"/>
      <c r="AM10" s="380"/>
      <c r="AN10" s="380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  <c r="BT10" s="356"/>
      <c r="BU10" s="356"/>
      <c r="BV10" s="356"/>
      <c r="BW10" s="356"/>
      <c r="BX10" s="356"/>
      <c r="BY10" s="356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6"/>
      <c r="CV10" s="356"/>
      <c r="CW10" s="356"/>
      <c r="CX10" s="356"/>
      <c r="CY10" s="356"/>
      <c r="CZ10" s="356"/>
      <c r="DA10" s="356"/>
      <c r="DB10" s="356"/>
      <c r="DC10" s="356"/>
      <c r="DD10" s="356"/>
      <c r="DE10" s="356"/>
      <c r="DF10" s="356"/>
      <c r="DG10" s="356"/>
      <c r="DH10" s="356"/>
      <c r="DI10" s="356"/>
      <c r="DJ10" s="356"/>
      <c r="DK10" s="356"/>
      <c r="DL10" s="356"/>
      <c r="DM10" s="356"/>
      <c r="DN10" s="356"/>
      <c r="DO10" s="356"/>
      <c r="DP10" s="356"/>
      <c r="DQ10" s="356"/>
      <c r="DR10" s="356"/>
      <c r="DS10" s="356"/>
      <c r="DT10" s="356"/>
      <c r="DU10" s="356"/>
      <c r="DV10" s="356"/>
      <c r="DW10" s="356"/>
      <c r="DX10" s="356"/>
      <c r="DY10" s="356"/>
      <c r="DZ10" s="356"/>
      <c r="EA10" s="356"/>
      <c r="EB10" s="356"/>
      <c r="EC10" s="356"/>
      <c r="ED10" s="356"/>
      <c r="EE10" s="356"/>
      <c r="EF10" s="356"/>
      <c r="EG10" s="356"/>
      <c r="EH10" s="356"/>
      <c r="EI10" s="356"/>
      <c r="EJ10" s="356"/>
      <c r="EK10" s="356"/>
      <c r="EL10" s="356"/>
      <c r="EM10" s="356"/>
      <c r="EN10" s="356"/>
      <c r="EO10" s="356"/>
      <c r="EP10" s="356"/>
      <c r="EQ10" s="356"/>
      <c r="ER10" s="356"/>
      <c r="ES10" s="356"/>
      <c r="ET10" s="356"/>
      <c r="EU10" s="356"/>
      <c r="EV10" s="356"/>
      <c r="EW10" s="356"/>
      <c r="EX10" s="356"/>
      <c r="EY10" s="356"/>
      <c r="EZ10" s="356"/>
      <c r="FA10" s="356"/>
      <c r="FB10" s="356"/>
      <c r="FC10" s="356"/>
      <c r="FD10" s="356"/>
      <c r="FE10" s="356"/>
      <c r="FF10" s="356"/>
      <c r="FG10" s="356"/>
      <c r="FH10" s="356"/>
      <c r="FI10" s="356"/>
      <c r="FJ10" s="356"/>
      <c r="FK10" s="356"/>
      <c r="FL10" s="356"/>
      <c r="FM10" s="356"/>
      <c r="FN10" s="356"/>
      <c r="FO10" s="356"/>
      <c r="FP10" s="356"/>
      <c r="FQ10" s="356"/>
      <c r="FR10" s="356"/>
      <c r="FS10" s="356"/>
      <c r="FT10" s="356"/>
      <c r="FU10" s="356"/>
      <c r="FV10" s="356"/>
      <c r="FW10" s="356"/>
      <c r="FX10" s="356"/>
      <c r="FY10" s="356"/>
      <c r="FZ10" s="356"/>
      <c r="GA10" s="356"/>
      <c r="GB10" s="356"/>
      <c r="GC10" s="356"/>
      <c r="GD10" s="356"/>
      <c r="GE10" s="356"/>
      <c r="GF10" s="356"/>
      <c r="GG10" s="356"/>
      <c r="GH10" s="356"/>
      <c r="GI10" s="356"/>
      <c r="GJ10" s="356"/>
      <c r="GK10" s="356"/>
      <c r="GL10" s="356"/>
      <c r="GM10" s="356"/>
      <c r="GN10" s="356"/>
      <c r="GO10" s="356"/>
      <c r="GP10" s="356"/>
      <c r="GQ10" s="356"/>
      <c r="GR10" s="356"/>
      <c r="GS10" s="356"/>
      <c r="GT10" s="356"/>
      <c r="GU10" s="356"/>
      <c r="GV10" s="356"/>
      <c r="GW10" s="356"/>
      <c r="GX10" s="356"/>
      <c r="GY10" s="356"/>
      <c r="GZ10" s="356"/>
      <c r="HA10" s="356"/>
      <c r="HB10" s="356"/>
      <c r="HC10" s="356"/>
      <c r="HD10" s="356"/>
      <c r="HE10" s="356"/>
      <c r="HF10" s="356"/>
      <c r="HG10" s="356"/>
      <c r="HH10" s="356"/>
      <c r="HI10" s="356"/>
      <c r="HJ10" s="356"/>
      <c r="HK10" s="356"/>
      <c r="HL10" s="356"/>
      <c r="HM10" s="356"/>
      <c r="HN10" s="356"/>
      <c r="HO10" s="356"/>
      <c r="HP10" s="356"/>
      <c r="HQ10" s="356"/>
      <c r="HR10" s="356"/>
      <c r="HS10" s="356"/>
      <c r="HT10" s="356"/>
      <c r="HU10" s="356"/>
      <c r="HV10" s="356"/>
      <c r="HW10" s="356"/>
      <c r="HX10" s="356"/>
      <c r="HY10" s="356"/>
      <c r="HZ10" s="356"/>
      <c r="IA10" s="356"/>
      <c r="IB10" s="356"/>
      <c r="IC10" s="356"/>
      <c r="ID10" s="356"/>
      <c r="IE10" s="356"/>
      <c r="IF10" s="356"/>
      <c r="IG10" s="356"/>
      <c r="IH10" s="356"/>
      <c r="II10" s="356"/>
      <c r="IJ10" s="356"/>
      <c r="IK10" s="356"/>
      <c r="IL10" s="356"/>
      <c r="IM10" s="356"/>
    </row>
    <row r="11" spans="1:247" ht="63.75" customHeight="1" thickBot="1">
      <c r="A11" s="391" t="s">
        <v>139</v>
      </c>
      <c r="B11" s="392">
        <f>+B10*$I$7</f>
        <v>49291.27268009711</v>
      </c>
      <c r="C11" s="392">
        <f>+C10*$I$7</f>
        <v>2899.4866282410067</v>
      </c>
      <c r="D11" s="392">
        <f>+D10*$I$7</f>
        <v>2899.4866282410067</v>
      </c>
      <c r="E11" s="392">
        <f>+E10*$I$7</f>
        <v>2899.4866282410067</v>
      </c>
      <c r="F11" s="361"/>
      <c r="G11" s="361"/>
      <c r="H11" s="361"/>
      <c r="I11" s="393">
        <f>SUM(B11:H11)</f>
        <v>57989.73256482013</v>
      </c>
      <c r="J11" s="353" t="s">
        <v>135</v>
      </c>
      <c r="K11" s="394"/>
      <c r="L11" s="389"/>
      <c r="M11" s="390"/>
      <c r="N11" s="380"/>
      <c r="O11" s="395"/>
      <c r="P11" s="380"/>
      <c r="Q11" s="379"/>
      <c r="R11" s="380"/>
      <c r="S11" s="379"/>
      <c r="T11" s="380"/>
      <c r="U11" s="379"/>
      <c r="V11" s="380"/>
      <c r="W11" s="379"/>
      <c r="X11" s="380"/>
      <c r="Y11" s="379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  <c r="BT11" s="356"/>
      <c r="BU11" s="356"/>
      <c r="BV11" s="356"/>
      <c r="BW11" s="356"/>
      <c r="BX11" s="356"/>
      <c r="BY11" s="356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6"/>
      <c r="CV11" s="356"/>
      <c r="CW11" s="356"/>
      <c r="CX11" s="356"/>
      <c r="CY11" s="356"/>
      <c r="CZ11" s="356"/>
      <c r="DA11" s="356"/>
      <c r="DB11" s="356"/>
      <c r="DC11" s="356"/>
      <c r="DD11" s="356"/>
      <c r="DE11" s="356"/>
      <c r="DF11" s="356"/>
      <c r="DG11" s="356"/>
      <c r="DH11" s="356"/>
      <c r="DI11" s="356"/>
      <c r="DJ11" s="356"/>
      <c r="DK11" s="356"/>
      <c r="DL11" s="356"/>
      <c r="DM11" s="356"/>
      <c r="DN11" s="356"/>
      <c r="DO11" s="356"/>
      <c r="DP11" s="356"/>
      <c r="DQ11" s="356"/>
      <c r="DR11" s="356"/>
      <c r="DS11" s="356"/>
      <c r="DT11" s="356"/>
      <c r="DU11" s="356"/>
      <c r="DV11" s="356"/>
      <c r="DW11" s="356"/>
      <c r="DX11" s="356"/>
      <c r="DY11" s="356"/>
      <c r="DZ11" s="356"/>
      <c r="EA11" s="356"/>
      <c r="EB11" s="356"/>
      <c r="EC11" s="356"/>
      <c r="ED11" s="356"/>
      <c r="EE11" s="356"/>
      <c r="EF11" s="356"/>
      <c r="EG11" s="356"/>
      <c r="EH11" s="356"/>
      <c r="EI11" s="356"/>
      <c r="EJ11" s="356"/>
      <c r="EK11" s="356"/>
      <c r="EL11" s="356"/>
      <c r="EM11" s="356"/>
      <c r="EN11" s="356"/>
      <c r="EO11" s="356"/>
      <c r="EP11" s="356"/>
      <c r="EQ11" s="356"/>
      <c r="ER11" s="356"/>
      <c r="ES11" s="356"/>
      <c r="ET11" s="356"/>
      <c r="EU11" s="356"/>
      <c r="EV11" s="356"/>
      <c r="EW11" s="356"/>
      <c r="EX11" s="356"/>
      <c r="EY11" s="356"/>
      <c r="EZ11" s="356"/>
      <c r="FA11" s="356"/>
      <c r="FB11" s="356"/>
      <c r="FC11" s="356"/>
      <c r="FD11" s="356"/>
      <c r="FE11" s="356"/>
      <c r="FF11" s="356"/>
      <c r="FG11" s="356"/>
      <c r="FH11" s="356"/>
      <c r="FI11" s="356"/>
      <c r="FJ11" s="356"/>
      <c r="FK11" s="356"/>
      <c r="FL11" s="356"/>
      <c r="FM11" s="356"/>
      <c r="FN11" s="356"/>
      <c r="FO11" s="356"/>
      <c r="FP11" s="356"/>
      <c r="FQ11" s="356"/>
      <c r="FR11" s="356"/>
      <c r="FS11" s="356"/>
      <c r="FT11" s="356"/>
      <c r="FU11" s="356"/>
      <c r="FV11" s="356"/>
      <c r="FW11" s="356"/>
      <c r="FX11" s="356"/>
      <c r="FY11" s="356"/>
      <c r="FZ11" s="356"/>
      <c r="GA11" s="356"/>
      <c r="GB11" s="356"/>
      <c r="GC11" s="356"/>
      <c r="GD11" s="356"/>
      <c r="GE11" s="356"/>
      <c r="GF11" s="356"/>
      <c r="GG11" s="356"/>
      <c r="GH11" s="356"/>
      <c r="GI11" s="356"/>
      <c r="GJ11" s="356"/>
      <c r="GK11" s="356"/>
      <c r="GL11" s="356"/>
      <c r="GM11" s="356"/>
      <c r="GN11" s="356"/>
      <c r="GO11" s="356"/>
      <c r="GP11" s="356"/>
      <c r="GQ11" s="356"/>
      <c r="GR11" s="356"/>
      <c r="GS11" s="356"/>
      <c r="GT11" s="356"/>
      <c r="GU11" s="356"/>
      <c r="GV11" s="356"/>
      <c r="GW11" s="356"/>
      <c r="GX11" s="356"/>
      <c r="GY11" s="356"/>
      <c r="GZ11" s="356"/>
      <c r="HA11" s="356"/>
      <c r="HB11" s="356"/>
      <c r="HC11" s="356"/>
      <c r="HD11" s="356"/>
      <c r="HE11" s="356"/>
      <c r="HF11" s="356"/>
      <c r="HG11" s="356"/>
      <c r="HH11" s="356"/>
      <c r="HI11" s="356"/>
      <c r="HJ11" s="356"/>
      <c r="HK11" s="356"/>
      <c r="HL11" s="356"/>
      <c r="HM11" s="356"/>
      <c r="HN11" s="356"/>
      <c r="HO11" s="356"/>
      <c r="HP11" s="356"/>
      <c r="HQ11" s="356"/>
      <c r="HR11" s="356"/>
      <c r="HS11" s="356"/>
      <c r="HT11" s="356"/>
      <c r="HU11" s="356"/>
      <c r="HV11" s="356"/>
      <c r="HW11" s="356"/>
      <c r="HX11" s="356"/>
      <c r="HY11" s="356"/>
      <c r="HZ11" s="356"/>
      <c r="IA11" s="356"/>
      <c r="IB11" s="356"/>
      <c r="IC11" s="356"/>
      <c r="ID11" s="356"/>
      <c r="IE11" s="356"/>
      <c r="IF11" s="356"/>
      <c r="IG11" s="356"/>
      <c r="IH11" s="356"/>
      <c r="II11" s="356"/>
      <c r="IJ11" s="356"/>
      <c r="IK11" s="356"/>
      <c r="IL11" s="356"/>
      <c r="IM11" s="356"/>
    </row>
    <row r="12" spans="1:247" s="374" customFormat="1" ht="25.5" customHeight="1" thickBot="1" thickTop="1">
      <c r="A12" s="396" t="s">
        <v>136</v>
      </c>
      <c r="B12" s="372">
        <f>+B11+B7</f>
        <v>184445.27821173504</v>
      </c>
      <c r="C12" s="397">
        <f>+C11+C7</f>
        <v>168284.3853511529</v>
      </c>
      <c r="D12" s="397">
        <f>+D11+D7</f>
        <v>161315.14041500728</v>
      </c>
      <c r="E12" s="397">
        <f>+E11+E7</f>
        <v>263853.8144571912</v>
      </c>
      <c r="F12" s="398"/>
      <c r="G12" s="398"/>
      <c r="H12" s="399"/>
      <c r="I12" s="1"/>
      <c r="J12" s="379"/>
      <c r="K12" s="380"/>
      <c r="L12" s="376"/>
      <c r="M12" s="376"/>
      <c r="N12" s="400"/>
      <c r="O12" s="401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0"/>
      <c r="AJ12" s="400"/>
      <c r="AK12" s="400"/>
      <c r="AL12" s="400"/>
      <c r="AM12" s="400"/>
      <c r="AN12" s="400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6"/>
      <c r="BG12" s="376"/>
      <c r="BH12" s="376"/>
      <c r="BI12" s="376"/>
      <c r="BJ12" s="376"/>
      <c r="BK12" s="376"/>
      <c r="BL12" s="376"/>
      <c r="BM12" s="376"/>
      <c r="BN12" s="376"/>
      <c r="BO12" s="376"/>
      <c r="BP12" s="376"/>
      <c r="BQ12" s="376"/>
      <c r="BR12" s="376"/>
      <c r="BS12" s="376"/>
      <c r="BT12" s="376"/>
      <c r="BU12" s="376"/>
      <c r="BV12" s="376"/>
      <c r="BW12" s="376"/>
      <c r="BX12" s="376"/>
      <c r="BY12" s="376"/>
      <c r="BZ12" s="376"/>
      <c r="CA12" s="376"/>
      <c r="CB12" s="376"/>
      <c r="CC12" s="376"/>
      <c r="CD12" s="376"/>
      <c r="CE12" s="376"/>
      <c r="CF12" s="376"/>
      <c r="CG12" s="376"/>
      <c r="CH12" s="376"/>
      <c r="CI12" s="376"/>
      <c r="CJ12" s="376"/>
      <c r="CK12" s="376"/>
      <c r="CL12" s="376"/>
      <c r="CM12" s="376"/>
      <c r="CN12" s="376"/>
      <c r="CO12" s="376"/>
      <c r="CP12" s="376"/>
      <c r="CQ12" s="376"/>
      <c r="CR12" s="376"/>
      <c r="CS12" s="376"/>
      <c r="CT12" s="376"/>
      <c r="CU12" s="376"/>
      <c r="CV12" s="376"/>
      <c r="CW12" s="376"/>
      <c r="CX12" s="376"/>
      <c r="CY12" s="376"/>
      <c r="CZ12" s="376"/>
      <c r="DA12" s="376"/>
      <c r="DB12" s="376"/>
      <c r="DC12" s="376"/>
      <c r="DD12" s="376"/>
      <c r="DE12" s="376"/>
      <c r="DF12" s="376"/>
      <c r="DG12" s="376"/>
      <c r="DH12" s="376"/>
      <c r="DI12" s="376"/>
      <c r="DJ12" s="376"/>
      <c r="DK12" s="376"/>
      <c r="DL12" s="376"/>
      <c r="DM12" s="376"/>
      <c r="DN12" s="376"/>
      <c r="DO12" s="376"/>
      <c r="DP12" s="376"/>
      <c r="DQ12" s="376"/>
      <c r="DR12" s="376"/>
      <c r="DS12" s="376"/>
      <c r="DT12" s="376"/>
      <c r="DU12" s="376"/>
      <c r="DV12" s="376"/>
      <c r="DW12" s="376"/>
      <c r="DX12" s="376"/>
      <c r="DY12" s="376"/>
      <c r="DZ12" s="376"/>
      <c r="EA12" s="376"/>
      <c r="EB12" s="376"/>
      <c r="EC12" s="376"/>
      <c r="ED12" s="376"/>
      <c r="EE12" s="376"/>
      <c r="EF12" s="376"/>
      <c r="EG12" s="376"/>
      <c r="EH12" s="376"/>
      <c r="EI12" s="376"/>
      <c r="EJ12" s="376"/>
      <c r="EK12" s="376"/>
      <c r="EL12" s="376"/>
      <c r="EM12" s="376"/>
      <c r="EN12" s="376"/>
      <c r="EO12" s="376"/>
      <c r="EP12" s="376"/>
      <c r="EQ12" s="376"/>
      <c r="ER12" s="376"/>
      <c r="ES12" s="376"/>
      <c r="ET12" s="376"/>
      <c r="EU12" s="376"/>
      <c r="EV12" s="376"/>
      <c r="EW12" s="376"/>
      <c r="EX12" s="376"/>
      <c r="EY12" s="376"/>
      <c r="EZ12" s="376"/>
      <c r="FA12" s="376"/>
      <c r="FB12" s="376"/>
      <c r="FC12" s="376"/>
      <c r="FD12" s="376"/>
      <c r="FE12" s="376"/>
      <c r="FF12" s="376"/>
      <c r="FG12" s="376"/>
      <c r="FH12" s="376"/>
      <c r="FI12" s="376"/>
      <c r="FJ12" s="376"/>
      <c r="FK12" s="376"/>
      <c r="FL12" s="376"/>
      <c r="FM12" s="376"/>
      <c r="FN12" s="376"/>
      <c r="FO12" s="376"/>
      <c r="FP12" s="376"/>
      <c r="FQ12" s="376"/>
      <c r="FR12" s="376"/>
      <c r="FS12" s="376"/>
      <c r="FT12" s="376"/>
      <c r="FU12" s="376"/>
      <c r="FV12" s="376"/>
      <c r="FW12" s="376"/>
      <c r="FX12" s="376"/>
      <c r="FY12" s="376"/>
      <c r="FZ12" s="376"/>
      <c r="GA12" s="376"/>
      <c r="GB12" s="376"/>
      <c r="GC12" s="376"/>
      <c r="GD12" s="376"/>
      <c r="GE12" s="376"/>
      <c r="GF12" s="376"/>
      <c r="GG12" s="376"/>
      <c r="GH12" s="376"/>
      <c r="GI12" s="376"/>
      <c r="GJ12" s="376"/>
      <c r="GK12" s="376"/>
      <c r="GL12" s="376"/>
      <c r="GM12" s="376"/>
      <c r="GN12" s="376"/>
      <c r="GO12" s="376"/>
      <c r="GP12" s="376"/>
      <c r="GQ12" s="376"/>
      <c r="GR12" s="376"/>
      <c r="GS12" s="376"/>
      <c r="GT12" s="376"/>
      <c r="GU12" s="376"/>
      <c r="GV12" s="376"/>
      <c r="GW12" s="376"/>
      <c r="GX12" s="376"/>
      <c r="GY12" s="376"/>
      <c r="GZ12" s="376"/>
      <c r="HA12" s="376"/>
      <c r="HB12" s="376"/>
      <c r="HC12" s="376"/>
      <c r="HD12" s="376"/>
      <c r="HE12" s="376"/>
      <c r="HF12" s="376"/>
      <c r="HG12" s="376"/>
      <c r="HH12" s="376"/>
      <c r="HI12" s="376"/>
      <c r="HJ12" s="376"/>
      <c r="HK12" s="376"/>
      <c r="HL12" s="376"/>
      <c r="HM12" s="376"/>
      <c r="HN12" s="376"/>
      <c r="HO12" s="376"/>
      <c r="HP12" s="376"/>
      <c r="HQ12" s="376"/>
      <c r="HR12" s="376"/>
      <c r="HS12" s="376"/>
      <c r="HT12" s="376"/>
      <c r="HU12" s="376"/>
      <c r="HV12" s="376"/>
      <c r="HW12" s="376"/>
      <c r="HX12" s="376"/>
      <c r="HY12" s="376"/>
      <c r="HZ12" s="376"/>
      <c r="IA12" s="376"/>
      <c r="IB12" s="376"/>
      <c r="IC12" s="376"/>
      <c r="ID12" s="376"/>
      <c r="IE12" s="376"/>
      <c r="IF12" s="376"/>
      <c r="IG12" s="376"/>
      <c r="IH12" s="376"/>
      <c r="II12" s="376"/>
      <c r="IJ12" s="376"/>
      <c r="IK12" s="376"/>
      <c r="IL12" s="376"/>
      <c r="IM12" s="376"/>
    </row>
    <row r="13" spans="1:247" s="374" customFormat="1" ht="59.25" customHeight="1" thickTop="1">
      <c r="A13" s="663" t="s">
        <v>129</v>
      </c>
      <c r="B13" s="663"/>
      <c r="C13" s="663"/>
      <c r="D13" s="663"/>
      <c r="E13" s="663"/>
      <c r="F13" s="663"/>
      <c r="G13" s="663"/>
      <c r="H13" s="663"/>
      <c r="I13" s="663"/>
      <c r="J13" s="663"/>
      <c r="K13" s="663"/>
      <c r="L13" s="402"/>
      <c r="M13" s="402"/>
      <c r="N13" s="400"/>
      <c r="O13" s="401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  <c r="BC13" s="376"/>
      <c r="BD13" s="376"/>
      <c r="BE13" s="376"/>
      <c r="BF13" s="376"/>
      <c r="BG13" s="376"/>
      <c r="BH13" s="376"/>
      <c r="BI13" s="376"/>
      <c r="BJ13" s="376"/>
      <c r="BK13" s="376"/>
      <c r="BL13" s="376"/>
      <c r="BM13" s="376"/>
      <c r="BN13" s="376"/>
      <c r="BO13" s="376"/>
      <c r="BP13" s="376"/>
      <c r="BQ13" s="376"/>
      <c r="BR13" s="376"/>
      <c r="BS13" s="376"/>
      <c r="BT13" s="376"/>
      <c r="BU13" s="376"/>
      <c r="BV13" s="376"/>
      <c r="BW13" s="376"/>
      <c r="BX13" s="376"/>
      <c r="BY13" s="376"/>
      <c r="BZ13" s="376"/>
      <c r="CA13" s="376"/>
      <c r="CB13" s="376"/>
      <c r="CC13" s="376"/>
      <c r="CD13" s="376"/>
      <c r="CE13" s="376"/>
      <c r="CF13" s="376"/>
      <c r="CG13" s="376"/>
      <c r="CH13" s="376"/>
      <c r="CI13" s="376"/>
      <c r="CJ13" s="376"/>
      <c r="CK13" s="376"/>
      <c r="CL13" s="376"/>
      <c r="CM13" s="376"/>
      <c r="CN13" s="376"/>
      <c r="CO13" s="376"/>
      <c r="CP13" s="376"/>
      <c r="CQ13" s="376"/>
      <c r="CR13" s="376"/>
      <c r="CS13" s="376"/>
      <c r="CT13" s="376"/>
      <c r="CU13" s="376"/>
      <c r="CV13" s="376"/>
      <c r="CW13" s="376"/>
      <c r="CX13" s="376"/>
      <c r="CY13" s="376"/>
      <c r="CZ13" s="376"/>
      <c r="DA13" s="376"/>
      <c r="DB13" s="376"/>
      <c r="DC13" s="376"/>
      <c r="DD13" s="376"/>
      <c r="DE13" s="376"/>
      <c r="DF13" s="376"/>
      <c r="DG13" s="376"/>
      <c r="DH13" s="376"/>
      <c r="DI13" s="376"/>
      <c r="DJ13" s="376"/>
      <c r="DK13" s="376"/>
      <c r="DL13" s="376"/>
      <c r="DM13" s="376"/>
      <c r="DN13" s="376"/>
      <c r="DO13" s="376"/>
      <c r="DP13" s="376"/>
      <c r="DQ13" s="376"/>
      <c r="DR13" s="376"/>
      <c r="DS13" s="376"/>
      <c r="DT13" s="376"/>
      <c r="DU13" s="376"/>
      <c r="DV13" s="376"/>
      <c r="DW13" s="376"/>
      <c r="DX13" s="376"/>
      <c r="DY13" s="376"/>
      <c r="DZ13" s="376"/>
      <c r="EA13" s="376"/>
      <c r="EB13" s="376"/>
      <c r="EC13" s="376"/>
      <c r="ED13" s="376"/>
      <c r="EE13" s="376"/>
      <c r="EF13" s="376"/>
      <c r="EG13" s="376"/>
      <c r="EH13" s="376"/>
      <c r="EI13" s="376"/>
      <c r="EJ13" s="376"/>
      <c r="EK13" s="376"/>
      <c r="EL13" s="376"/>
      <c r="EM13" s="376"/>
      <c r="EN13" s="376"/>
      <c r="EO13" s="376"/>
      <c r="EP13" s="376"/>
      <c r="EQ13" s="376"/>
      <c r="ER13" s="376"/>
      <c r="ES13" s="376"/>
      <c r="ET13" s="376"/>
      <c r="EU13" s="376"/>
      <c r="EV13" s="376"/>
      <c r="EW13" s="376"/>
      <c r="EX13" s="376"/>
      <c r="EY13" s="376"/>
      <c r="EZ13" s="376"/>
      <c r="FA13" s="376"/>
      <c r="FB13" s="376"/>
      <c r="FC13" s="376"/>
      <c r="FD13" s="376"/>
      <c r="FE13" s="376"/>
      <c r="FF13" s="376"/>
      <c r="FG13" s="376"/>
      <c r="FH13" s="376"/>
      <c r="FI13" s="376"/>
      <c r="FJ13" s="376"/>
      <c r="FK13" s="376"/>
      <c r="FL13" s="376"/>
      <c r="FM13" s="376"/>
      <c r="FN13" s="376"/>
      <c r="FO13" s="376"/>
      <c r="FP13" s="376"/>
      <c r="FQ13" s="376"/>
      <c r="FR13" s="376"/>
      <c r="FS13" s="376"/>
      <c r="FT13" s="376"/>
      <c r="FU13" s="376"/>
      <c r="FV13" s="376"/>
      <c r="FW13" s="376"/>
      <c r="FX13" s="376"/>
      <c r="FY13" s="376"/>
      <c r="FZ13" s="376"/>
      <c r="GA13" s="376"/>
      <c r="GB13" s="376"/>
      <c r="GC13" s="376"/>
      <c r="GD13" s="376"/>
      <c r="GE13" s="376"/>
      <c r="GF13" s="376"/>
      <c r="GG13" s="376"/>
      <c r="GH13" s="376"/>
      <c r="GI13" s="376"/>
      <c r="GJ13" s="376"/>
      <c r="GK13" s="376"/>
      <c r="GL13" s="376"/>
      <c r="GM13" s="376"/>
      <c r="GN13" s="376"/>
      <c r="GO13" s="376"/>
      <c r="GP13" s="376"/>
      <c r="GQ13" s="376"/>
      <c r="GR13" s="376"/>
      <c r="GS13" s="376"/>
      <c r="GT13" s="376"/>
      <c r="GU13" s="376"/>
      <c r="GV13" s="376"/>
      <c r="GW13" s="376"/>
      <c r="GX13" s="376"/>
      <c r="GY13" s="376"/>
      <c r="GZ13" s="376"/>
      <c r="HA13" s="376"/>
      <c r="HB13" s="376"/>
      <c r="HC13" s="376"/>
      <c r="HD13" s="376"/>
      <c r="HE13" s="376"/>
      <c r="HF13" s="376"/>
      <c r="HG13" s="376"/>
      <c r="HH13" s="376"/>
      <c r="HI13" s="376"/>
      <c r="HJ13" s="376"/>
      <c r="HK13" s="376"/>
      <c r="HL13" s="376"/>
      <c r="HM13" s="376"/>
      <c r="HN13" s="376"/>
      <c r="HO13" s="376"/>
      <c r="HP13" s="376"/>
      <c r="HQ13" s="376"/>
      <c r="HR13" s="376"/>
      <c r="HS13" s="376"/>
      <c r="HT13" s="376"/>
      <c r="HU13" s="376"/>
      <c r="HV13" s="376"/>
      <c r="HW13" s="376"/>
      <c r="HX13" s="376"/>
      <c r="HY13" s="376"/>
      <c r="HZ13" s="376"/>
      <c r="IA13" s="376"/>
      <c r="IB13" s="376"/>
      <c r="IC13" s="376"/>
      <c r="ID13" s="376"/>
      <c r="IE13" s="376"/>
      <c r="IF13" s="376"/>
      <c r="IG13" s="376"/>
      <c r="IH13" s="376"/>
      <c r="II13" s="376"/>
      <c r="IJ13" s="376"/>
      <c r="IK13" s="376"/>
      <c r="IL13" s="376"/>
      <c r="IM13" s="376"/>
    </row>
    <row r="14" spans="1:247" s="382" customFormat="1" ht="15.75">
      <c r="A14" s="377" t="s">
        <v>140</v>
      </c>
      <c r="B14" s="378"/>
      <c r="C14" s="378"/>
      <c r="D14" s="378"/>
      <c r="E14" s="378"/>
      <c r="F14" s="403"/>
      <c r="G14" s="379"/>
      <c r="H14" s="360"/>
      <c r="I14" s="1"/>
      <c r="J14" s="1"/>
      <c r="K14" s="380"/>
      <c r="L14" s="356"/>
      <c r="M14" s="356"/>
      <c r="N14" s="380"/>
      <c r="O14" s="381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380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6"/>
      <c r="CV14" s="356"/>
      <c r="CW14" s="356"/>
      <c r="CX14" s="356"/>
      <c r="CY14" s="356"/>
      <c r="CZ14" s="356"/>
      <c r="DA14" s="356"/>
      <c r="DB14" s="356"/>
      <c r="DC14" s="356"/>
      <c r="DD14" s="356"/>
      <c r="DE14" s="356"/>
      <c r="DF14" s="356"/>
      <c r="DG14" s="356"/>
      <c r="DH14" s="356"/>
      <c r="DI14" s="356"/>
      <c r="DJ14" s="356"/>
      <c r="DK14" s="356"/>
      <c r="DL14" s="356"/>
      <c r="DM14" s="356"/>
      <c r="DN14" s="356"/>
      <c r="DO14" s="356"/>
      <c r="DP14" s="356"/>
      <c r="DQ14" s="356"/>
      <c r="DR14" s="356"/>
      <c r="DS14" s="356"/>
      <c r="DT14" s="356"/>
      <c r="DU14" s="356"/>
      <c r="DV14" s="356"/>
      <c r="DW14" s="356"/>
      <c r="DX14" s="356"/>
      <c r="DY14" s="356"/>
      <c r="DZ14" s="356"/>
      <c r="EA14" s="356"/>
      <c r="EB14" s="356"/>
      <c r="EC14" s="356"/>
      <c r="ED14" s="356"/>
      <c r="EE14" s="356"/>
      <c r="EF14" s="356"/>
      <c r="EG14" s="356"/>
      <c r="EH14" s="356"/>
      <c r="EI14" s="356"/>
      <c r="EJ14" s="356"/>
      <c r="EK14" s="356"/>
      <c r="EL14" s="356"/>
      <c r="EM14" s="356"/>
      <c r="EN14" s="356"/>
      <c r="EO14" s="356"/>
      <c r="EP14" s="356"/>
      <c r="EQ14" s="356"/>
      <c r="ER14" s="356"/>
      <c r="ES14" s="356"/>
      <c r="ET14" s="356"/>
      <c r="EU14" s="356"/>
      <c r="EV14" s="356"/>
      <c r="EW14" s="356"/>
      <c r="EX14" s="356"/>
      <c r="EY14" s="356"/>
      <c r="EZ14" s="356"/>
      <c r="FA14" s="356"/>
      <c r="FB14" s="356"/>
      <c r="FC14" s="356"/>
      <c r="FD14" s="356"/>
      <c r="FE14" s="356"/>
      <c r="FF14" s="356"/>
      <c r="FG14" s="356"/>
      <c r="FH14" s="356"/>
      <c r="FI14" s="356"/>
      <c r="FJ14" s="356"/>
      <c r="FK14" s="356"/>
      <c r="FL14" s="356"/>
      <c r="FM14" s="356"/>
      <c r="FN14" s="356"/>
      <c r="FO14" s="356"/>
      <c r="FP14" s="356"/>
      <c r="FQ14" s="356"/>
      <c r="FR14" s="356"/>
      <c r="FS14" s="356"/>
      <c r="FT14" s="356"/>
      <c r="FU14" s="356"/>
      <c r="FV14" s="356"/>
      <c r="FW14" s="356"/>
      <c r="FX14" s="356"/>
      <c r="FY14" s="356"/>
      <c r="FZ14" s="356"/>
      <c r="GA14" s="356"/>
      <c r="GB14" s="356"/>
      <c r="GC14" s="356"/>
      <c r="GD14" s="356"/>
      <c r="GE14" s="356"/>
      <c r="GF14" s="356"/>
      <c r="GG14" s="356"/>
      <c r="GH14" s="356"/>
      <c r="GI14" s="356"/>
      <c r="GJ14" s="356"/>
      <c r="GK14" s="356"/>
      <c r="GL14" s="356"/>
      <c r="GM14" s="356"/>
      <c r="GN14" s="356"/>
      <c r="GO14" s="356"/>
      <c r="GP14" s="356"/>
      <c r="GQ14" s="356"/>
      <c r="GR14" s="356"/>
      <c r="GS14" s="356"/>
      <c r="GT14" s="356"/>
      <c r="GU14" s="356"/>
      <c r="GV14" s="356"/>
      <c r="GW14" s="356"/>
      <c r="GX14" s="356"/>
      <c r="GY14" s="356"/>
      <c r="GZ14" s="356"/>
      <c r="HA14" s="356"/>
      <c r="HB14" s="356"/>
      <c r="HC14" s="356"/>
      <c r="HD14" s="356"/>
      <c r="HE14" s="356"/>
      <c r="HF14" s="356"/>
      <c r="HG14" s="356"/>
      <c r="HH14" s="356"/>
      <c r="HI14" s="356"/>
      <c r="HJ14" s="356"/>
      <c r="HK14" s="356"/>
      <c r="HL14" s="356"/>
      <c r="HM14" s="356"/>
      <c r="HN14" s="356"/>
      <c r="HO14" s="356"/>
      <c r="HP14" s="356"/>
      <c r="HQ14" s="356"/>
      <c r="HR14" s="356"/>
      <c r="HS14" s="356"/>
      <c r="HT14" s="356"/>
      <c r="HU14" s="356"/>
      <c r="HV14" s="356"/>
      <c r="HW14" s="356"/>
      <c r="HX14" s="356"/>
      <c r="HY14" s="356"/>
      <c r="HZ14" s="356"/>
      <c r="IA14" s="356"/>
      <c r="IB14" s="356"/>
      <c r="IC14" s="356"/>
      <c r="ID14" s="356"/>
      <c r="IE14" s="356"/>
      <c r="IF14" s="356"/>
      <c r="IG14" s="356"/>
      <c r="IH14" s="356"/>
      <c r="II14" s="356"/>
      <c r="IJ14" s="356"/>
      <c r="IK14" s="356"/>
      <c r="IL14" s="356"/>
      <c r="IM14" s="356"/>
    </row>
    <row r="15" spans="1:247" s="382" customFormat="1" ht="31.5">
      <c r="A15" s="383"/>
      <c r="B15" s="384" t="s">
        <v>107</v>
      </c>
      <c r="C15" s="343" t="s">
        <v>2</v>
      </c>
      <c r="D15" s="343" t="s">
        <v>3</v>
      </c>
      <c r="E15" s="343" t="s">
        <v>109</v>
      </c>
      <c r="F15" s="385"/>
      <c r="G15" s="379"/>
      <c r="H15" s="345" t="s">
        <v>5</v>
      </c>
      <c r="I15" s="1"/>
      <c r="J15" s="1"/>
      <c r="K15" s="380"/>
      <c r="L15" s="356"/>
      <c r="M15" s="356"/>
      <c r="N15" s="380"/>
      <c r="O15" s="381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6"/>
      <c r="CV15" s="356"/>
      <c r="CW15" s="356"/>
      <c r="CX15" s="356"/>
      <c r="CY15" s="356"/>
      <c r="CZ15" s="356"/>
      <c r="DA15" s="356"/>
      <c r="DB15" s="356"/>
      <c r="DC15" s="356"/>
      <c r="DD15" s="356"/>
      <c r="DE15" s="356"/>
      <c r="DF15" s="356"/>
      <c r="DG15" s="356"/>
      <c r="DH15" s="356"/>
      <c r="DI15" s="356"/>
      <c r="DJ15" s="356"/>
      <c r="DK15" s="356"/>
      <c r="DL15" s="356"/>
      <c r="DM15" s="356"/>
      <c r="DN15" s="356"/>
      <c r="DO15" s="356"/>
      <c r="DP15" s="356"/>
      <c r="DQ15" s="356"/>
      <c r="DR15" s="356"/>
      <c r="DS15" s="356"/>
      <c r="DT15" s="356"/>
      <c r="DU15" s="356"/>
      <c r="DV15" s="356"/>
      <c r="DW15" s="356"/>
      <c r="DX15" s="356"/>
      <c r="DY15" s="356"/>
      <c r="DZ15" s="356"/>
      <c r="EA15" s="356"/>
      <c r="EB15" s="356"/>
      <c r="EC15" s="356"/>
      <c r="ED15" s="356"/>
      <c r="EE15" s="356"/>
      <c r="EF15" s="356"/>
      <c r="EG15" s="356"/>
      <c r="EH15" s="356"/>
      <c r="EI15" s="356"/>
      <c r="EJ15" s="356"/>
      <c r="EK15" s="356"/>
      <c r="EL15" s="356"/>
      <c r="EM15" s="356"/>
      <c r="EN15" s="356"/>
      <c r="EO15" s="356"/>
      <c r="EP15" s="356"/>
      <c r="EQ15" s="356"/>
      <c r="ER15" s="356"/>
      <c r="ES15" s="356"/>
      <c r="ET15" s="356"/>
      <c r="EU15" s="356"/>
      <c r="EV15" s="356"/>
      <c r="EW15" s="356"/>
      <c r="EX15" s="356"/>
      <c r="EY15" s="356"/>
      <c r="EZ15" s="356"/>
      <c r="FA15" s="356"/>
      <c r="FB15" s="356"/>
      <c r="FC15" s="356"/>
      <c r="FD15" s="356"/>
      <c r="FE15" s="356"/>
      <c r="FF15" s="356"/>
      <c r="FG15" s="356"/>
      <c r="FH15" s="356"/>
      <c r="FI15" s="356"/>
      <c r="FJ15" s="356"/>
      <c r="FK15" s="356"/>
      <c r="FL15" s="356"/>
      <c r="FM15" s="356"/>
      <c r="FN15" s="356"/>
      <c r="FO15" s="356"/>
      <c r="FP15" s="356"/>
      <c r="FQ15" s="356"/>
      <c r="FR15" s="356"/>
      <c r="FS15" s="356"/>
      <c r="FT15" s="356"/>
      <c r="FU15" s="356"/>
      <c r="FV15" s="356"/>
      <c r="FW15" s="356"/>
      <c r="FX15" s="356"/>
      <c r="FY15" s="356"/>
      <c r="FZ15" s="356"/>
      <c r="GA15" s="356"/>
      <c r="GB15" s="356"/>
      <c r="GC15" s="356"/>
      <c r="GD15" s="356"/>
      <c r="GE15" s="356"/>
      <c r="GF15" s="356"/>
      <c r="GG15" s="356"/>
      <c r="GH15" s="356"/>
      <c r="GI15" s="356"/>
      <c r="GJ15" s="356"/>
      <c r="GK15" s="356"/>
      <c r="GL15" s="356"/>
      <c r="GM15" s="356"/>
      <c r="GN15" s="356"/>
      <c r="GO15" s="356"/>
      <c r="GP15" s="356"/>
      <c r="GQ15" s="356"/>
      <c r="GR15" s="356"/>
      <c r="GS15" s="356"/>
      <c r="GT15" s="356"/>
      <c r="GU15" s="356"/>
      <c r="GV15" s="356"/>
      <c r="GW15" s="356"/>
      <c r="GX15" s="356"/>
      <c r="GY15" s="356"/>
      <c r="GZ15" s="356"/>
      <c r="HA15" s="356"/>
      <c r="HB15" s="356"/>
      <c r="HC15" s="356"/>
      <c r="HD15" s="356"/>
      <c r="HE15" s="356"/>
      <c r="HF15" s="356"/>
      <c r="HG15" s="356"/>
      <c r="HH15" s="356"/>
      <c r="HI15" s="356"/>
      <c r="HJ15" s="356"/>
      <c r="HK15" s="356"/>
      <c r="HL15" s="356"/>
      <c r="HM15" s="356"/>
      <c r="HN15" s="356"/>
      <c r="HO15" s="356"/>
      <c r="HP15" s="356"/>
      <c r="HQ15" s="356"/>
      <c r="HR15" s="356"/>
      <c r="HS15" s="356"/>
      <c r="HT15" s="356"/>
      <c r="HU15" s="356"/>
      <c r="HV15" s="356"/>
      <c r="HW15" s="356"/>
      <c r="HX15" s="356"/>
      <c r="HY15" s="356"/>
      <c r="HZ15" s="356"/>
      <c r="IA15" s="356"/>
      <c r="IB15" s="356"/>
      <c r="IC15" s="356"/>
      <c r="ID15" s="356"/>
      <c r="IE15" s="356"/>
      <c r="IF15" s="356"/>
      <c r="IG15" s="356"/>
      <c r="IH15" s="356"/>
      <c r="II15" s="356"/>
      <c r="IJ15" s="356"/>
      <c r="IK15" s="356"/>
      <c r="IL15" s="356"/>
      <c r="IM15" s="356"/>
    </row>
    <row r="16" spans="1:247" ht="30">
      <c r="A16" s="386" t="s">
        <v>141</v>
      </c>
      <c r="B16" s="404">
        <v>8</v>
      </c>
      <c r="C16" s="404">
        <v>2</v>
      </c>
      <c r="D16" s="404">
        <v>2</v>
      </c>
      <c r="E16" s="404">
        <v>4</v>
      </c>
      <c r="H16" s="405">
        <f>SUM(B16:G16)</f>
        <v>16</v>
      </c>
      <c r="I16" s="353" t="s">
        <v>132</v>
      </c>
      <c r="J16" s="406"/>
      <c r="K16" s="406"/>
      <c r="L16" s="406"/>
      <c r="M16" s="356"/>
      <c r="N16" s="380"/>
      <c r="O16" s="407"/>
      <c r="P16" s="408"/>
      <c r="Q16" s="408"/>
      <c r="R16" s="408"/>
      <c r="S16" s="408"/>
      <c r="T16" s="408"/>
      <c r="U16" s="408"/>
      <c r="V16" s="408"/>
      <c r="W16" s="408"/>
      <c r="X16" s="408"/>
      <c r="Y16" s="408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6"/>
      <c r="CV16" s="356"/>
      <c r="CW16" s="356"/>
      <c r="CX16" s="356"/>
      <c r="CY16" s="356"/>
      <c r="CZ16" s="356"/>
      <c r="DA16" s="356"/>
      <c r="DB16" s="356"/>
      <c r="DC16" s="356"/>
      <c r="DD16" s="356"/>
      <c r="DE16" s="356"/>
      <c r="DF16" s="356"/>
      <c r="DG16" s="356"/>
      <c r="DH16" s="356"/>
      <c r="DI16" s="356"/>
      <c r="DJ16" s="356"/>
      <c r="DK16" s="356"/>
      <c r="DL16" s="356"/>
      <c r="DM16" s="356"/>
      <c r="DN16" s="356"/>
      <c r="DO16" s="356"/>
      <c r="DP16" s="356"/>
      <c r="DQ16" s="356"/>
      <c r="DR16" s="356"/>
      <c r="DS16" s="356"/>
      <c r="DT16" s="356"/>
      <c r="DU16" s="356"/>
      <c r="DV16" s="356"/>
      <c r="DW16" s="356"/>
      <c r="DX16" s="356"/>
      <c r="DY16" s="356"/>
      <c r="DZ16" s="356"/>
      <c r="EA16" s="356"/>
      <c r="EB16" s="356"/>
      <c r="EC16" s="356"/>
      <c r="ED16" s="356"/>
      <c r="EE16" s="356"/>
      <c r="EF16" s="356"/>
      <c r="EG16" s="356"/>
      <c r="EH16" s="356"/>
      <c r="EI16" s="356"/>
      <c r="EJ16" s="356"/>
      <c r="EK16" s="356"/>
      <c r="EL16" s="356"/>
      <c r="EM16" s="356"/>
      <c r="EN16" s="356"/>
      <c r="EO16" s="356"/>
      <c r="EP16" s="356"/>
      <c r="EQ16" s="356"/>
      <c r="ER16" s="356"/>
      <c r="ES16" s="356"/>
      <c r="ET16" s="356"/>
      <c r="EU16" s="356"/>
      <c r="EV16" s="356"/>
      <c r="EW16" s="356"/>
      <c r="EX16" s="356"/>
      <c r="EY16" s="356"/>
      <c r="EZ16" s="356"/>
      <c r="FA16" s="356"/>
      <c r="FB16" s="356"/>
      <c r="FC16" s="356"/>
      <c r="FD16" s="356"/>
      <c r="FE16" s="356"/>
      <c r="FF16" s="356"/>
      <c r="FG16" s="356"/>
      <c r="FH16" s="356"/>
      <c r="FI16" s="356"/>
      <c r="FJ16" s="356"/>
      <c r="FK16" s="356"/>
      <c r="FL16" s="356"/>
      <c r="FM16" s="356"/>
      <c r="FN16" s="356"/>
      <c r="FO16" s="356"/>
      <c r="FP16" s="356"/>
      <c r="FQ16" s="356"/>
      <c r="FR16" s="356"/>
      <c r="FS16" s="356"/>
      <c r="FT16" s="356"/>
      <c r="FU16" s="356"/>
      <c r="FV16" s="356"/>
      <c r="FW16" s="356"/>
      <c r="FX16" s="356"/>
      <c r="FY16" s="356"/>
      <c r="FZ16" s="356"/>
      <c r="GA16" s="356"/>
      <c r="GB16" s="356"/>
      <c r="GC16" s="356"/>
      <c r="GD16" s="356"/>
      <c r="GE16" s="356"/>
      <c r="GF16" s="356"/>
      <c r="GG16" s="356"/>
      <c r="GH16" s="356"/>
      <c r="GI16" s="356"/>
      <c r="GJ16" s="356"/>
      <c r="GK16" s="356"/>
      <c r="GL16" s="356"/>
      <c r="GM16" s="356"/>
      <c r="GN16" s="356"/>
      <c r="GO16" s="356"/>
      <c r="GP16" s="356"/>
      <c r="GQ16" s="356"/>
      <c r="GR16" s="356"/>
      <c r="GS16" s="356"/>
      <c r="GT16" s="356"/>
      <c r="GU16" s="356"/>
      <c r="GV16" s="356"/>
      <c r="GW16" s="356"/>
      <c r="GX16" s="356"/>
      <c r="GY16" s="356"/>
      <c r="GZ16" s="356"/>
      <c r="HA16" s="356"/>
      <c r="HB16" s="356"/>
      <c r="HC16" s="356"/>
      <c r="HD16" s="356"/>
      <c r="HE16" s="356"/>
      <c r="HF16" s="356"/>
      <c r="HG16" s="356"/>
      <c r="HH16" s="356"/>
      <c r="HI16" s="356"/>
      <c r="HJ16" s="356"/>
      <c r="HK16" s="356"/>
      <c r="HL16" s="356"/>
      <c r="HM16" s="356"/>
      <c r="HN16" s="356"/>
      <c r="HO16" s="356"/>
      <c r="HP16" s="356"/>
      <c r="HQ16" s="356"/>
      <c r="HR16" s="356"/>
      <c r="HS16" s="356"/>
      <c r="HT16" s="356"/>
      <c r="HU16" s="356"/>
      <c r="HV16" s="356"/>
      <c r="HW16" s="356"/>
      <c r="HX16" s="356"/>
      <c r="HY16" s="356"/>
      <c r="HZ16" s="356"/>
      <c r="IA16" s="356"/>
      <c r="IB16" s="356"/>
      <c r="IC16" s="356"/>
      <c r="ID16" s="356"/>
      <c r="IE16" s="356"/>
      <c r="IF16" s="356"/>
      <c r="IG16" s="356"/>
      <c r="IH16" s="356"/>
      <c r="II16" s="356"/>
      <c r="IJ16" s="356"/>
      <c r="IK16" s="356"/>
      <c r="IL16" s="356"/>
      <c r="IM16" s="356"/>
    </row>
    <row r="17" spans="1:247" ht="15.75">
      <c r="A17" s="409" t="s">
        <v>142</v>
      </c>
      <c r="B17" s="410">
        <f>+H7/H16</f>
        <v>500</v>
      </c>
      <c r="C17" s="411">
        <f>+B17</f>
        <v>500</v>
      </c>
      <c r="D17" s="411">
        <f>+C17</f>
        <v>500</v>
      </c>
      <c r="E17" s="411">
        <f>+D17</f>
        <v>500</v>
      </c>
      <c r="H17" s="412"/>
      <c r="I17" s="356"/>
      <c r="J17" s="356"/>
      <c r="K17" s="356"/>
      <c r="L17" s="356"/>
      <c r="M17" s="356"/>
      <c r="N17" s="380"/>
      <c r="O17" s="381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6"/>
      <c r="CV17" s="356"/>
      <c r="CW17" s="356"/>
      <c r="CX17" s="356"/>
      <c r="CY17" s="356"/>
      <c r="CZ17" s="356"/>
      <c r="DA17" s="356"/>
      <c r="DB17" s="356"/>
      <c r="DC17" s="356"/>
      <c r="DD17" s="356"/>
      <c r="DE17" s="356"/>
      <c r="DF17" s="356"/>
      <c r="DG17" s="356"/>
      <c r="DH17" s="356"/>
      <c r="DI17" s="356"/>
      <c r="DJ17" s="356"/>
      <c r="DK17" s="356"/>
      <c r="DL17" s="356"/>
      <c r="DM17" s="356"/>
      <c r="DN17" s="356"/>
      <c r="DO17" s="356"/>
      <c r="DP17" s="356"/>
      <c r="DQ17" s="356"/>
      <c r="DR17" s="356"/>
      <c r="DS17" s="356"/>
      <c r="DT17" s="356"/>
      <c r="DU17" s="356"/>
      <c r="DV17" s="356"/>
      <c r="DW17" s="356"/>
      <c r="DX17" s="356"/>
      <c r="DY17" s="356"/>
      <c r="DZ17" s="356"/>
      <c r="EA17" s="356"/>
      <c r="EB17" s="356"/>
      <c r="EC17" s="356"/>
      <c r="ED17" s="356"/>
      <c r="EE17" s="356"/>
      <c r="EF17" s="356"/>
      <c r="EG17" s="356"/>
      <c r="EH17" s="356"/>
      <c r="EI17" s="356"/>
      <c r="EJ17" s="356"/>
      <c r="EK17" s="356"/>
      <c r="EL17" s="356"/>
      <c r="EM17" s="356"/>
      <c r="EN17" s="356"/>
      <c r="EO17" s="356"/>
      <c r="EP17" s="356"/>
      <c r="EQ17" s="356"/>
      <c r="ER17" s="356"/>
      <c r="ES17" s="356"/>
      <c r="ET17" s="356"/>
      <c r="EU17" s="356"/>
      <c r="EV17" s="356"/>
      <c r="EW17" s="356"/>
      <c r="EX17" s="356"/>
      <c r="EY17" s="356"/>
      <c r="EZ17" s="356"/>
      <c r="FA17" s="356"/>
      <c r="FB17" s="356"/>
      <c r="FC17" s="356"/>
      <c r="FD17" s="356"/>
      <c r="FE17" s="356"/>
      <c r="FF17" s="356"/>
      <c r="FG17" s="356"/>
      <c r="FH17" s="356"/>
      <c r="FI17" s="356"/>
      <c r="FJ17" s="356"/>
      <c r="FK17" s="356"/>
      <c r="FL17" s="356"/>
      <c r="FM17" s="356"/>
      <c r="FN17" s="356"/>
      <c r="FO17" s="356"/>
      <c r="FP17" s="356"/>
      <c r="FQ17" s="356"/>
      <c r="FR17" s="356"/>
      <c r="FS17" s="356"/>
      <c r="FT17" s="356"/>
      <c r="FU17" s="356"/>
      <c r="FV17" s="356"/>
      <c r="FW17" s="356"/>
      <c r="FX17" s="356"/>
      <c r="FY17" s="356"/>
      <c r="FZ17" s="356"/>
      <c r="GA17" s="356"/>
      <c r="GB17" s="356"/>
      <c r="GC17" s="356"/>
      <c r="GD17" s="356"/>
      <c r="GE17" s="356"/>
      <c r="GF17" s="356"/>
      <c r="GG17" s="356"/>
      <c r="GH17" s="356"/>
      <c r="GI17" s="356"/>
      <c r="GJ17" s="356"/>
      <c r="GK17" s="356"/>
      <c r="GL17" s="356"/>
      <c r="GM17" s="356"/>
      <c r="GN17" s="356"/>
      <c r="GO17" s="356"/>
      <c r="GP17" s="356"/>
      <c r="GQ17" s="356"/>
      <c r="GR17" s="356"/>
      <c r="GS17" s="356"/>
      <c r="GT17" s="356"/>
      <c r="GU17" s="356"/>
      <c r="GV17" s="356"/>
      <c r="GW17" s="356"/>
      <c r="GX17" s="356"/>
      <c r="GY17" s="356"/>
      <c r="GZ17" s="356"/>
      <c r="HA17" s="356"/>
      <c r="HB17" s="356"/>
      <c r="HC17" s="356"/>
      <c r="HD17" s="356"/>
      <c r="HE17" s="356"/>
      <c r="HF17" s="356"/>
      <c r="HG17" s="356"/>
      <c r="HH17" s="356"/>
      <c r="HI17" s="356"/>
      <c r="HJ17" s="356"/>
      <c r="HK17" s="356"/>
      <c r="HL17" s="356"/>
      <c r="HM17" s="356"/>
      <c r="HN17" s="356"/>
      <c r="HO17" s="356"/>
      <c r="HP17" s="356"/>
      <c r="HQ17" s="356"/>
      <c r="HR17" s="356"/>
      <c r="HS17" s="356"/>
      <c r="HT17" s="356"/>
      <c r="HU17" s="356"/>
      <c r="HV17" s="356"/>
      <c r="HW17" s="356"/>
      <c r="HX17" s="356"/>
      <c r="HY17" s="356"/>
      <c r="HZ17" s="356"/>
      <c r="IA17" s="356"/>
      <c r="IB17" s="356"/>
      <c r="IC17" s="356"/>
      <c r="ID17" s="356"/>
      <c r="IE17" s="356"/>
      <c r="IF17" s="356"/>
      <c r="IG17" s="356"/>
      <c r="IH17" s="356"/>
      <c r="II17" s="356"/>
      <c r="IJ17" s="356"/>
      <c r="IK17" s="356"/>
      <c r="IL17" s="356"/>
      <c r="IM17" s="356"/>
    </row>
    <row r="18" spans="1:247" ht="82.5" customHeight="1" thickBot="1">
      <c r="A18" s="391" t="s">
        <v>143</v>
      </c>
      <c r="B18" s="413">
        <f>+B16*B17</f>
        <v>4000</v>
      </c>
      <c r="C18" s="413">
        <f>+C16*C17</f>
        <v>1000</v>
      </c>
      <c r="D18" s="413">
        <f>+D16*D17</f>
        <v>1000</v>
      </c>
      <c r="E18" s="413">
        <f>+E16*E17</f>
        <v>2000</v>
      </c>
      <c r="F18" s="361"/>
      <c r="G18" s="361"/>
      <c r="H18" s="414">
        <f>SUM(B18:G18)</f>
        <v>8000</v>
      </c>
      <c r="I18" s="353" t="s">
        <v>135</v>
      </c>
      <c r="J18" s="389"/>
      <c r="K18" s="389"/>
      <c r="L18" s="356"/>
      <c r="M18" s="356"/>
      <c r="N18" s="356"/>
      <c r="O18" s="381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6"/>
      <c r="CV18" s="356"/>
      <c r="CW18" s="356"/>
      <c r="CX18" s="356"/>
      <c r="CY18" s="356"/>
      <c r="CZ18" s="356"/>
      <c r="DA18" s="356"/>
      <c r="DB18" s="356"/>
      <c r="DC18" s="356"/>
      <c r="DD18" s="356"/>
      <c r="DE18" s="356"/>
      <c r="DF18" s="356"/>
      <c r="DG18" s="356"/>
      <c r="DH18" s="356"/>
      <c r="DI18" s="356"/>
      <c r="DJ18" s="356"/>
      <c r="DK18" s="356"/>
      <c r="DL18" s="356"/>
      <c r="DM18" s="356"/>
      <c r="DN18" s="356"/>
      <c r="DO18" s="356"/>
      <c r="DP18" s="356"/>
      <c r="DQ18" s="356"/>
      <c r="DR18" s="356"/>
      <c r="DS18" s="356"/>
      <c r="DT18" s="356"/>
      <c r="DU18" s="356"/>
      <c r="DV18" s="356"/>
      <c r="DW18" s="356"/>
      <c r="DX18" s="356"/>
      <c r="DY18" s="356"/>
      <c r="DZ18" s="356"/>
      <c r="EA18" s="356"/>
      <c r="EB18" s="356"/>
      <c r="EC18" s="356"/>
      <c r="ED18" s="356"/>
      <c r="EE18" s="356"/>
      <c r="EF18" s="356"/>
      <c r="EG18" s="356"/>
      <c r="EH18" s="356"/>
      <c r="EI18" s="356"/>
      <c r="EJ18" s="356"/>
      <c r="EK18" s="356"/>
      <c r="EL18" s="356"/>
      <c r="EM18" s="356"/>
      <c r="EN18" s="356"/>
      <c r="EO18" s="356"/>
      <c r="EP18" s="356"/>
      <c r="EQ18" s="356"/>
      <c r="ER18" s="356"/>
      <c r="ES18" s="356"/>
      <c r="ET18" s="356"/>
      <c r="EU18" s="356"/>
      <c r="EV18" s="356"/>
      <c r="EW18" s="356"/>
      <c r="EX18" s="356"/>
      <c r="EY18" s="356"/>
      <c r="EZ18" s="356"/>
      <c r="FA18" s="356"/>
      <c r="FB18" s="356"/>
      <c r="FC18" s="356"/>
      <c r="FD18" s="356"/>
      <c r="FE18" s="356"/>
      <c r="FF18" s="356"/>
      <c r="FG18" s="356"/>
      <c r="FH18" s="356"/>
      <c r="FI18" s="356"/>
      <c r="FJ18" s="356"/>
      <c r="FK18" s="356"/>
      <c r="FL18" s="356"/>
      <c r="FM18" s="356"/>
      <c r="FN18" s="356"/>
      <c r="FO18" s="356"/>
      <c r="FP18" s="356"/>
      <c r="FQ18" s="356"/>
      <c r="FR18" s="356"/>
      <c r="FS18" s="356"/>
      <c r="FT18" s="356"/>
      <c r="FU18" s="356"/>
      <c r="FV18" s="356"/>
      <c r="FW18" s="356"/>
      <c r="FX18" s="356"/>
      <c r="FY18" s="356"/>
      <c r="FZ18" s="356"/>
      <c r="GA18" s="356"/>
      <c r="GB18" s="356"/>
      <c r="GC18" s="356"/>
      <c r="GD18" s="356"/>
      <c r="GE18" s="356"/>
      <c r="GF18" s="356"/>
      <c r="GG18" s="356"/>
      <c r="GH18" s="356"/>
      <c r="GI18" s="356"/>
      <c r="GJ18" s="356"/>
      <c r="GK18" s="356"/>
      <c r="GL18" s="356"/>
      <c r="GM18" s="356"/>
      <c r="GN18" s="356"/>
      <c r="GO18" s="356"/>
      <c r="GP18" s="356"/>
      <c r="GQ18" s="356"/>
      <c r="GR18" s="356"/>
      <c r="GS18" s="356"/>
      <c r="GT18" s="356"/>
      <c r="GU18" s="356"/>
      <c r="GV18" s="356"/>
      <c r="GW18" s="356"/>
      <c r="GX18" s="356"/>
      <c r="GY18" s="356"/>
      <c r="GZ18" s="356"/>
      <c r="HA18" s="356"/>
      <c r="HB18" s="356"/>
      <c r="HC18" s="356"/>
      <c r="HD18" s="356"/>
      <c r="HE18" s="356"/>
      <c r="HF18" s="356"/>
      <c r="HG18" s="356"/>
      <c r="HH18" s="356"/>
      <c r="HI18" s="356"/>
      <c r="HJ18" s="356"/>
      <c r="HK18" s="356"/>
      <c r="HL18" s="356"/>
      <c r="HM18" s="356"/>
      <c r="HN18" s="356"/>
      <c r="HO18" s="356"/>
      <c r="HP18" s="356"/>
      <c r="HQ18" s="356"/>
      <c r="HR18" s="356"/>
      <c r="HS18" s="356"/>
      <c r="HT18" s="356"/>
      <c r="HU18" s="356"/>
      <c r="HV18" s="356"/>
      <c r="HW18" s="356"/>
      <c r="HX18" s="356"/>
      <c r="HY18" s="356"/>
      <c r="HZ18" s="356"/>
      <c r="IA18" s="356"/>
      <c r="IB18" s="356"/>
      <c r="IC18" s="356"/>
      <c r="ID18" s="356"/>
      <c r="IE18" s="356"/>
      <c r="IF18" s="356"/>
      <c r="IG18" s="356"/>
      <c r="IH18" s="356"/>
      <c r="II18" s="356"/>
      <c r="IJ18" s="356"/>
      <c r="IK18" s="356"/>
      <c r="IL18" s="356"/>
      <c r="IM18" s="356"/>
    </row>
    <row r="19" spans="1:247" s="374" customFormat="1" ht="25.5" customHeight="1" thickBot="1" thickTop="1">
      <c r="A19" s="396" t="s">
        <v>136</v>
      </c>
      <c r="B19" s="372">
        <f>+B18+B12</f>
        <v>188445.27821173504</v>
      </c>
      <c r="C19" s="397">
        <f>+C18+C12</f>
        <v>169284.3853511529</v>
      </c>
      <c r="D19" s="397">
        <f>+D18+D12</f>
        <v>162315.14041500728</v>
      </c>
      <c r="E19" s="397">
        <f>+E18+E12</f>
        <v>265853.8144571912</v>
      </c>
      <c r="F19" s="398"/>
      <c r="G19" s="398"/>
      <c r="H19" s="376"/>
      <c r="I19" s="376"/>
      <c r="J19" s="380"/>
      <c r="K19" s="376"/>
      <c r="L19" s="376"/>
      <c r="M19" s="376"/>
      <c r="N19" s="376"/>
      <c r="O19" s="415"/>
      <c r="P19" s="400"/>
      <c r="Q19" s="416"/>
      <c r="R19" s="400"/>
      <c r="S19" s="416"/>
      <c r="T19" s="400"/>
      <c r="U19" s="416"/>
      <c r="V19" s="416"/>
      <c r="W19" s="416"/>
      <c r="X19" s="416"/>
      <c r="Y19" s="416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376"/>
      <c r="AK19" s="376"/>
      <c r="AL19" s="376"/>
      <c r="AM19" s="376"/>
      <c r="AN19" s="376"/>
      <c r="AO19" s="376"/>
      <c r="AP19" s="376"/>
      <c r="AQ19" s="376"/>
      <c r="AR19" s="376"/>
      <c r="AS19" s="376"/>
      <c r="AT19" s="376"/>
      <c r="AU19" s="376"/>
      <c r="AV19" s="376"/>
      <c r="AW19" s="376"/>
      <c r="AX19" s="376"/>
      <c r="AY19" s="376"/>
      <c r="AZ19" s="376"/>
      <c r="BA19" s="376"/>
      <c r="BB19" s="376"/>
      <c r="BC19" s="376"/>
      <c r="BD19" s="376"/>
      <c r="BE19" s="376"/>
      <c r="BF19" s="376"/>
      <c r="BG19" s="376"/>
      <c r="BH19" s="376"/>
      <c r="BI19" s="376"/>
      <c r="BJ19" s="376"/>
      <c r="BK19" s="376"/>
      <c r="BL19" s="376"/>
      <c r="BM19" s="376"/>
      <c r="BN19" s="376"/>
      <c r="BO19" s="376"/>
      <c r="BP19" s="376"/>
      <c r="BQ19" s="376"/>
      <c r="BR19" s="376"/>
      <c r="BS19" s="376"/>
      <c r="BT19" s="376"/>
      <c r="BU19" s="376"/>
      <c r="BV19" s="376"/>
      <c r="BW19" s="376"/>
      <c r="BX19" s="376"/>
      <c r="BY19" s="376"/>
      <c r="BZ19" s="376"/>
      <c r="CA19" s="376"/>
      <c r="CB19" s="376"/>
      <c r="CC19" s="376"/>
      <c r="CD19" s="376"/>
      <c r="CE19" s="376"/>
      <c r="CF19" s="376"/>
      <c r="CG19" s="376"/>
      <c r="CH19" s="376"/>
      <c r="CI19" s="376"/>
      <c r="CJ19" s="376"/>
      <c r="CK19" s="376"/>
      <c r="CL19" s="376"/>
      <c r="CM19" s="376"/>
      <c r="CN19" s="376"/>
      <c r="CO19" s="376"/>
      <c r="CP19" s="376"/>
      <c r="CQ19" s="376"/>
      <c r="CR19" s="376"/>
      <c r="CS19" s="376"/>
      <c r="CT19" s="376"/>
      <c r="CU19" s="376"/>
      <c r="CV19" s="376"/>
      <c r="CW19" s="376"/>
      <c r="CX19" s="376"/>
      <c r="CY19" s="376"/>
      <c r="CZ19" s="376"/>
      <c r="DA19" s="376"/>
      <c r="DB19" s="376"/>
      <c r="DC19" s="376"/>
      <c r="DD19" s="376"/>
      <c r="DE19" s="376"/>
      <c r="DF19" s="376"/>
      <c r="DG19" s="376"/>
      <c r="DH19" s="376"/>
      <c r="DI19" s="376"/>
      <c r="DJ19" s="376"/>
      <c r="DK19" s="376"/>
      <c r="DL19" s="376"/>
      <c r="DM19" s="376"/>
      <c r="DN19" s="376"/>
      <c r="DO19" s="376"/>
      <c r="DP19" s="376"/>
      <c r="DQ19" s="376"/>
      <c r="DR19" s="376"/>
      <c r="DS19" s="376"/>
      <c r="DT19" s="376"/>
      <c r="DU19" s="376"/>
      <c r="DV19" s="376"/>
      <c r="DW19" s="376"/>
      <c r="DX19" s="376"/>
      <c r="DY19" s="376"/>
      <c r="DZ19" s="376"/>
      <c r="EA19" s="376"/>
      <c r="EB19" s="376"/>
      <c r="EC19" s="376"/>
      <c r="ED19" s="376"/>
      <c r="EE19" s="376"/>
      <c r="EF19" s="376"/>
      <c r="EG19" s="376"/>
      <c r="EH19" s="376"/>
      <c r="EI19" s="376"/>
      <c r="EJ19" s="376"/>
      <c r="EK19" s="376"/>
      <c r="EL19" s="376"/>
      <c r="EM19" s="376"/>
      <c r="EN19" s="376"/>
      <c r="EO19" s="376"/>
      <c r="EP19" s="376"/>
      <c r="EQ19" s="376"/>
      <c r="ER19" s="376"/>
      <c r="ES19" s="376"/>
      <c r="ET19" s="376"/>
      <c r="EU19" s="376"/>
      <c r="EV19" s="376"/>
      <c r="EW19" s="376"/>
      <c r="EX19" s="376"/>
      <c r="EY19" s="376"/>
      <c r="EZ19" s="376"/>
      <c r="FA19" s="376"/>
      <c r="FB19" s="376"/>
      <c r="FC19" s="376"/>
      <c r="FD19" s="376"/>
      <c r="FE19" s="376"/>
      <c r="FF19" s="376"/>
      <c r="FG19" s="376"/>
      <c r="FH19" s="376"/>
      <c r="FI19" s="376"/>
      <c r="FJ19" s="376"/>
      <c r="FK19" s="376"/>
      <c r="FL19" s="376"/>
      <c r="FM19" s="376"/>
      <c r="FN19" s="376"/>
      <c r="FO19" s="376"/>
      <c r="FP19" s="376"/>
      <c r="FQ19" s="376"/>
      <c r="FR19" s="376"/>
      <c r="FS19" s="376"/>
      <c r="FT19" s="376"/>
      <c r="FU19" s="376"/>
      <c r="FV19" s="376"/>
      <c r="FW19" s="376"/>
      <c r="FX19" s="376"/>
      <c r="FY19" s="376"/>
      <c r="FZ19" s="376"/>
      <c r="GA19" s="376"/>
      <c r="GB19" s="376"/>
      <c r="GC19" s="376"/>
      <c r="GD19" s="376"/>
      <c r="GE19" s="376"/>
      <c r="GF19" s="376"/>
      <c r="GG19" s="376"/>
      <c r="GH19" s="376"/>
      <c r="GI19" s="376"/>
      <c r="GJ19" s="376"/>
      <c r="GK19" s="376"/>
      <c r="GL19" s="376"/>
      <c r="GM19" s="376"/>
      <c r="GN19" s="376"/>
      <c r="GO19" s="376"/>
      <c r="GP19" s="376"/>
      <c r="GQ19" s="376"/>
      <c r="GR19" s="376"/>
      <c r="GS19" s="376"/>
      <c r="GT19" s="376"/>
      <c r="GU19" s="376"/>
      <c r="GV19" s="376"/>
      <c r="GW19" s="376"/>
      <c r="GX19" s="376"/>
      <c r="GY19" s="376"/>
      <c r="GZ19" s="376"/>
      <c r="HA19" s="376"/>
      <c r="HB19" s="376"/>
      <c r="HC19" s="376"/>
      <c r="HD19" s="376"/>
      <c r="HE19" s="376"/>
      <c r="HF19" s="376"/>
      <c r="HG19" s="376"/>
      <c r="HH19" s="376"/>
      <c r="HI19" s="376"/>
      <c r="HJ19" s="376"/>
      <c r="HK19" s="376"/>
      <c r="HL19" s="376"/>
      <c r="HM19" s="376"/>
      <c r="HN19" s="376"/>
      <c r="HO19" s="376"/>
      <c r="HP19" s="376"/>
      <c r="HQ19" s="376"/>
      <c r="HR19" s="376"/>
      <c r="HS19" s="376"/>
      <c r="HT19" s="376"/>
      <c r="HU19" s="376"/>
      <c r="HV19" s="376"/>
      <c r="HW19" s="376"/>
      <c r="HX19" s="376"/>
      <c r="HY19" s="376"/>
      <c r="HZ19" s="376"/>
      <c r="IA19" s="376"/>
      <c r="IB19" s="376"/>
      <c r="IC19" s="376"/>
      <c r="ID19" s="376"/>
      <c r="IE19" s="376"/>
      <c r="IF19" s="376"/>
      <c r="IG19" s="376"/>
      <c r="IH19" s="376"/>
      <c r="II19" s="376"/>
      <c r="IJ19" s="376"/>
      <c r="IK19" s="376"/>
      <c r="IL19" s="376"/>
      <c r="IM19" s="376"/>
    </row>
    <row r="20" spans="1:247" s="374" customFormat="1" ht="25.5" customHeight="1" thickTop="1">
      <c r="A20" s="417"/>
      <c r="B20" s="416"/>
      <c r="C20" s="416"/>
      <c r="D20" s="416"/>
      <c r="E20" s="416"/>
      <c r="F20" s="398"/>
      <c r="G20" s="398"/>
      <c r="H20" s="376"/>
      <c r="I20" s="376"/>
      <c r="J20" s="380"/>
      <c r="K20" s="376"/>
      <c r="L20" s="376"/>
      <c r="M20" s="376"/>
      <c r="N20" s="376"/>
      <c r="O20" s="415"/>
      <c r="P20" s="400"/>
      <c r="Q20" s="416"/>
      <c r="R20" s="400"/>
      <c r="S20" s="416"/>
      <c r="T20" s="400"/>
      <c r="U20" s="416"/>
      <c r="V20" s="416"/>
      <c r="W20" s="416"/>
      <c r="X20" s="416"/>
      <c r="Y20" s="416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  <c r="AJ20" s="376"/>
      <c r="AK20" s="376"/>
      <c r="AL20" s="376"/>
      <c r="AM20" s="376"/>
      <c r="AN20" s="376"/>
      <c r="AO20" s="376"/>
      <c r="AP20" s="376"/>
      <c r="AQ20" s="376"/>
      <c r="AR20" s="376"/>
      <c r="AS20" s="376"/>
      <c r="AT20" s="376"/>
      <c r="AU20" s="376"/>
      <c r="AV20" s="376"/>
      <c r="AW20" s="376"/>
      <c r="AX20" s="376"/>
      <c r="AY20" s="376"/>
      <c r="AZ20" s="376"/>
      <c r="BA20" s="376"/>
      <c r="BB20" s="376"/>
      <c r="BC20" s="376"/>
      <c r="BD20" s="376"/>
      <c r="BE20" s="376"/>
      <c r="BF20" s="376"/>
      <c r="BG20" s="376"/>
      <c r="BH20" s="376"/>
      <c r="BI20" s="376"/>
      <c r="BJ20" s="376"/>
      <c r="BK20" s="376"/>
      <c r="BL20" s="376"/>
      <c r="BM20" s="376"/>
      <c r="BN20" s="376"/>
      <c r="BO20" s="376"/>
      <c r="BP20" s="376"/>
      <c r="BQ20" s="376"/>
      <c r="BR20" s="376"/>
      <c r="BS20" s="376"/>
      <c r="BT20" s="376"/>
      <c r="BU20" s="376"/>
      <c r="BV20" s="376"/>
      <c r="BW20" s="376"/>
      <c r="BX20" s="376"/>
      <c r="BY20" s="376"/>
      <c r="BZ20" s="376"/>
      <c r="CA20" s="376"/>
      <c r="CB20" s="376"/>
      <c r="CC20" s="376"/>
      <c r="CD20" s="376"/>
      <c r="CE20" s="376"/>
      <c r="CF20" s="376"/>
      <c r="CG20" s="376"/>
      <c r="CH20" s="376"/>
      <c r="CI20" s="376"/>
      <c r="CJ20" s="376"/>
      <c r="CK20" s="376"/>
      <c r="CL20" s="376"/>
      <c r="CM20" s="376"/>
      <c r="CN20" s="376"/>
      <c r="CO20" s="376"/>
      <c r="CP20" s="376"/>
      <c r="CQ20" s="376"/>
      <c r="CR20" s="376"/>
      <c r="CS20" s="376"/>
      <c r="CT20" s="376"/>
      <c r="CU20" s="376"/>
      <c r="CV20" s="376"/>
      <c r="CW20" s="376"/>
      <c r="CX20" s="376"/>
      <c r="CY20" s="376"/>
      <c r="CZ20" s="376"/>
      <c r="DA20" s="376"/>
      <c r="DB20" s="376"/>
      <c r="DC20" s="376"/>
      <c r="DD20" s="376"/>
      <c r="DE20" s="376"/>
      <c r="DF20" s="376"/>
      <c r="DG20" s="376"/>
      <c r="DH20" s="376"/>
      <c r="DI20" s="376"/>
      <c r="DJ20" s="376"/>
      <c r="DK20" s="376"/>
      <c r="DL20" s="376"/>
      <c r="DM20" s="376"/>
      <c r="DN20" s="376"/>
      <c r="DO20" s="376"/>
      <c r="DP20" s="376"/>
      <c r="DQ20" s="376"/>
      <c r="DR20" s="376"/>
      <c r="DS20" s="376"/>
      <c r="DT20" s="376"/>
      <c r="DU20" s="376"/>
      <c r="DV20" s="376"/>
      <c r="DW20" s="376"/>
      <c r="DX20" s="376"/>
      <c r="DY20" s="376"/>
      <c r="DZ20" s="376"/>
      <c r="EA20" s="376"/>
      <c r="EB20" s="376"/>
      <c r="EC20" s="376"/>
      <c r="ED20" s="376"/>
      <c r="EE20" s="376"/>
      <c r="EF20" s="376"/>
      <c r="EG20" s="376"/>
      <c r="EH20" s="376"/>
      <c r="EI20" s="376"/>
      <c r="EJ20" s="376"/>
      <c r="EK20" s="376"/>
      <c r="EL20" s="376"/>
      <c r="EM20" s="376"/>
      <c r="EN20" s="376"/>
      <c r="EO20" s="376"/>
      <c r="EP20" s="376"/>
      <c r="EQ20" s="376"/>
      <c r="ER20" s="376"/>
      <c r="ES20" s="376"/>
      <c r="ET20" s="376"/>
      <c r="EU20" s="376"/>
      <c r="EV20" s="376"/>
      <c r="EW20" s="376"/>
      <c r="EX20" s="376"/>
      <c r="EY20" s="376"/>
      <c r="EZ20" s="376"/>
      <c r="FA20" s="376"/>
      <c r="FB20" s="376"/>
      <c r="FC20" s="376"/>
      <c r="FD20" s="376"/>
      <c r="FE20" s="376"/>
      <c r="FF20" s="376"/>
      <c r="FG20" s="376"/>
      <c r="FH20" s="376"/>
      <c r="FI20" s="376"/>
      <c r="FJ20" s="376"/>
      <c r="FK20" s="376"/>
      <c r="FL20" s="376"/>
      <c r="FM20" s="376"/>
      <c r="FN20" s="376"/>
      <c r="FO20" s="376"/>
      <c r="FP20" s="376"/>
      <c r="FQ20" s="376"/>
      <c r="FR20" s="376"/>
      <c r="FS20" s="376"/>
      <c r="FT20" s="376"/>
      <c r="FU20" s="376"/>
      <c r="FV20" s="376"/>
      <c r="FW20" s="376"/>
      <c r="FX20" s="376"/>
      <c r="FY20" s="376"/>
      <c r="FZ20" s="376"/>
      <c r="GA20" s="376"/>
      <c r="GB20" s="376"/>
      <c r="GC20" s="376"/>
      <c r="GD20" s="376"/>
      <c r="GE20" s="376"/>
      <c r="GF20" s="376"/>
      <c r="GG20" s="376"/>
      <c r="GH20" s="376"/>
      <c r="GI20" s="376"/>
      <c r="GJ20" s="376"/>
      <c r="GK20" s="376"/>
      <c r="GL20" s="376"/>
      <c r="GM20" s="376"/>
      <c r="GN20" s="376"/>
      <c r="GO20" s="376"/>
      <c r="GP20" s="376"/>
      <c r="GQ20" s="376"/>
      <c r="GR20" s="376"/>
      <c r="GS20" s="376"/>
      <c r="GT20" s="376"/>
      <c r="GU20" s="376"/>
      <c r="GV20" s="376"/>
      <c r="GW20" s="376"/>
      <c r="GX20" s="376"/>
      <c r="GY20" s="376"/>
      <c r="GZ20" s="376"/>
      <c r="HA20" s="376"/>
      <c r="HB20" s="376"/>
      <c r="HC20" s="376"/>
      <c r="HD20" s="376"/>
      <c r="HE20" s="376"/>
      <c r="HF20" s="376"/>
      <c r="HG20" s="376"/>
      <c r="HH20" s="376"/>
      <c r="HI20" s="376"/>
      <c r="HJ20" s="376"/>
      <c r="HK20" s="376"/>
      <c r="HL20" s="376"/>
      <c r="HM20" s="376"/>
      <c r="HN20" s="376"/>
      <c r="HO20" s="376"/>
      <c r="HP20" s="376"/>
      <c r="HQ20" s="376"/>
      <c r="HR20" s="376"/>
      <c r="HS20" s="376"/>
      <c r="HT20" s="376"/>
      <c r="HU20" s="376"/>
      <c r="HV20" s="376"/>
      <c r="HW20" s="376"/>
      <c r="HX20" s="376"/>
      <c r="HY20" s="376"/>
      <c r="HZ20" s="376"/>
      <c r="IA20" s="376"/>
      <c r="IB20" s="376"/>
      <c r="IC20" s="376"/>
      <c r="ID20" s="376"/>
      <c r="IE20" s="376"/>
      <c r="IF20" s="376"/>
      <c r="IG20" s="376"/>
      <c r="IH20" s="376"/>
      <c r="II20" s="376"/>
      <c r="IJ20" s="376"/>
      <c r="IK20" s="376"/>
      <c r="IL20" s="376"/>
      <c r="IM20" s="376"/>
    </row>
    <row r="21" spans="1:247" s="382" customFormat="1" ht="84.75" customHeight="1">
      <c r="A21" s="418" t="s">
        <v>144</v>
      </c>
      <c r="B21" s="378"/>
      <c r="C21" s="354"/>
      <c r="D21" s="354"/>
      <c r="E21" s="354"/>
      <c r="F21" s="354"/>
      <c r="G21" s="360"/>
      <c r="H21" s="379"/>
      <c r="I21" s="379"/>
      <c r="J21" s="1"/>
      <c r="K21" s="380"/>
      <c r="L21" s="356"/>
      <c r="M21" s="356"/>
      <c r="N21" s="380"/>
      <c r="O21" s="381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0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56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56"/>
      <c r="CV21" s="356"/>
      <c r="CW21" s="356"/>
      <c r="CX21" s="356"/>
      <c r="CY21" s="356"/>
      <c r="CZ21" s="356"/>
      <c r="DA21" s="356"/>
      <c r="DB21" s="356"/>
      <c r="DC21" s="356"/>
      <c r="DD21" s="356"/>
      <c r="DE21" s="356"/>
      <c r="DF21" s="356"/>
      <c r="DG21" s="356"/>
      <c r="DH21" s="356"/>
      <c r="DI21" s="356"/>
      <c r="DJ21" s="356"/>
      <c r="DK21" s="356"/>
      <c r="DL21" s="356"/>
      <c r="DM21" s="356"/>
      <c r="DN21" s="356"/>
      <c r="DO21" s="356"/>
      <c r="DP21" s="356"/>
      <c r="DQ21" s="356"/>
      <c r="DR21" s="356"/>
      <c r="DS21" s="356"/>
      <c r="DT21" s="356"/>
      <c r="DU21" s="356"/>
      <c r="DV21" s="356"/>
      <c r="DW21" s="356"/>
      <c r="DX21" s="356"/>
      <c r="DY21" s="356"/>
      <c r="DZ21" s="356"/>
      <c r="EA21" s="356"/>
      <c r="EB21" s="356"/>
      <c r="EC21" s="356"/>
      <c r="ED21" s="356"/>
      <c r="EE21" s="356"/>
      <c r="EF21" s="356"/>
      <c r="EG21" s="356"/>
      <c r="EH21" s="356"/>
      <c r="EI21" s="356"/>
      <c r="EJ21" s="356"/>
      <c r="EK21" s="356"/>
      <c r="EL21" s="356"/>
      <c r="EM21" s="356"/>
      <c r="EN21" s="356"/>
      <c r="EO21" s="356"/>
      <c r="EP21" s="356"/>
      <c r="EQ21" s="356"/>
      <c r="ER21" s="356"/>
      <c r="ES21" s="356"/>
      <c r="ET21" s="356"/>
      <c r="EU21" s="356"/>
      <c r="EV21" s="356"/>
      <c r="EW21" s="356"/>
      <c r="EX21" s="356"/>
      <c r="EY21" s="356"/>
      <c r="EZ21" s="356"/>
      <c r="FA21" s="356"/>
      <c r="FB21" s="356"/>
      <c r="FC21" s="356"/>
      <c r="FD21" s="356"/>
      <c r="FE21" s="356"/>
      <c r="FF21" s="356"/>
      <c r="FG21" s="356"/>
      <c r="FH21" s="356"/>
      <c r="FI21" s="356"/>
      <c r="FJ21" s="356"/>
      <c r="FK21" s="356"/>
      <c r="FL21" s="356"/>
      <c r="FM21" s="356"/>
      <c r="FN21" s="356"/>
      <c r="FO21" s="356"/>
      <c r="FP21" s="356"/>
      <c r="FQ21" s="356"/>
      <c r="FR21" s="356"/>
      <c r="FS21" s="356"/>
      <c r="FT21" s="356"/>
      <c r="FU21" s="356"/>
      <c r="FV21" s="356"/>
      <c r="FW21" s="356"/>
      <c r="FX21" s="356"/>
      <c r="FY21" s="356"/>
      <c r="FZ21" s="356"/>
      <c r="GA21" s="356"/>
      <c r="GB21" s="356"/>
      <c r="GC21" s="356"/>
      <c r="GD21" s="356"/>
      <c r="GE21" s="356"/>
      <c r="GF21" s="356"/>
      <c r="GG21" s="356"/>
      <c r="GH21" s="356"/>
      <c r="GI21" s="356"/>
      <c r="GJ21" s="356"/>
      <c r="GK21" s="356"/>
      <c r="GL21" s="356"/>
      <c r="GM21" s="356"/>
      <c r="GN21" s="356"/>
      <c r="GO21" s="356"/>
      <c r="GP21" s="356"/>
      <c r="GQ21" s="356"/>
      <c r="GR21" s="356"/>
      <c r="GS21" s="356"/>
      <c r="GT21" s="356"/>
      <c r="GU21" s="356"/>
      <c r="GV21" s="356"/>
      <c r="GW21" s="356"/>
      <c r="GX21" s="356"/>
      <c r="GY21" s="356"/>
      <c r="GZ21" s="356"/>
      <c r="HA21" s="356"/>
      <c r="HB21" s="356"/>
      <c r="HC21" s="356"/>
      <c r="HD21" s="356"/>
      <c r="HE21" s="356"/>
      <c r="HF21" s="356"/>
      <c r="HG21" s="356"/>
      <c r="HH21" s="356"/>
      <c r="HI21" s="356"/>
      <c r="HJ21" s="356"/>
      <c r="HK21" s="356"/>
      <c r="HL21" s="356"/>
      <c r="HM21" s="356"/>
      <c r="HN21" s="356"/>
      <c r="HO21" s="356"/>
      <c r="HP21" s="356"/>
      <c r="HQ21" s="356"/>
      <c r="HR21" s="356"/>
      <c r="HS21" s="356"/>
      <c r="HT21" s="356"/>
      <c r="HU21" s="356"/>
      <c r="HV21" s="356"/>
      <c r="HW21" s="356"/>
      <c r="HX21" s="356"/>
      <c r="HY21" s="356"/>
      <c r="HZ21" s="356"/>
      <c r="IA21" s="356"/>
      <c r="IB21" s="356"/>
      <c r="IC21" s="356"/>
      <c r="ID21" s="356"/>
      <c r="IE21" s="356"/>
      <c r="IF21" s="356"/>
      <c r="IG21" s="356"/>
      <c r="IH21" s="356"/>
      <c r="II21" s="356"/>
      <c r="IJ21" s="356"/>
      <c r="IK21" s="356"/>
      <c r="IL21" s="356"/>
      <c r="IM21" s="356"/>
    </row>
    <row r="22" spans="1:247" s="382" customFormat="1" ht="31.5">
      <c r="A22" s="383"/>
      <c r="B22" s="384" t="s">
        <v>107</v>
      </c>
      <c r="C22" s="343" t="s">
        <v>2</v>
      </c>
      <c r="D22" s="343" t="s">
        <v>3</v>
      </c>
      <c r="E22" s="343" t="s">
        <v>109</v>
      </c>
      <c r="F22" s="379"/>
      <c r="G22" s="345" t="s">
        <v>5</v>
      </c>
      <c r="H22" s="379"/>
      <c r="I22" s="379"/>
      <c r="J22" s="1"/>
      <c r="K22" s="380"/>
      <c r="L22" s="356"/>
      <c r="M22" s="356"/>
      <c r="N22" s="380"/>
      <c r="O22" s="381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380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  <c r="CV22" s="356"/>
      <c r="CW22" s="356"/>
      <c r="CX22" s="356"/>
      <c r="CY22" s="356"/>
      <c r="CZ22" s="356"/>
      <c r="DA22" s="356"/>
      <c r="DB22" s="356"/>
      <c r="DC22" s="356"/>
      <c r="DD22" s="356"/>
      <c r="DE22" s="356"/>
      <c r="DF22" s="356"/>
      <c r="DG22" s="356"/>
      <c r="DH22" s="356"/>
      <c r="DI22" s="356"/>
      <c r="DJ22" s="356"/>
      <c r="DK22" s="356"/>
      <c r="DL22" s="356"/>
      <c r="DM22" s="356"/>
      <c r="DN22" s="356"/>
      <c r="DO22" s="356"/>
      <c r="DP22" s="356"/>
      <c r="DQ22" s="356"/>
      <c r="DR22" s="356"/>
      <c r="DS22" s="356"/>
      <c r="DT22" s="356"/>
      <c r="DU22" s="356"/>
      <c r="DV22" s="356"/>
      <c r="DW22" s="356"/>
      <c r="DX22" s="356"/>
      <c r="DY22" s="356"/>
      <c r="DZ22" s="356"/>
      <c r="EA22" s="356"/>
      <c r="EB22" s="356"/>
      <c r="EC22" s="356"/>
      <c r="ED22" s="356"/>
      <c r="EE22" s="356"/>
      <c r="EF22" s="356"/>
      <c r="EG22" s="356"/>
      <c r="EH22" s="356"/>
      <c r="EI22" s="356"/>
      <c r="EJ22" s="356"/>
      <c r="EK22" s="356"/>
      <c r="EL22" s="356"/>
      <c r="EM22" s="356"/>
      <c r="EN22" s="356"/>
      <c r="EO22" s="356"/>
      <c r="EP22" s="356"/>
      <c r="EQ22" s="356"/>
      <c r="ER22" s="356"/>
      <c r="ES22" s="356"/>
      <c r="ET22" s="356"/>
      <c r="EU22" s="356"/>
      <c r="EV22" s="356"/>
      <c r="EW22" s="356"/>
      <c r="EX22" s="356"/>
      <c r="EY22" s="356"/>
      <c r="EZ22" s="356"/>
      <c r="FA22" s="356"/>
      <c r="FB22" s="356"/>
      <c r="FC22" s="356"/>
      <c r="FD22" s="356"/>
      <c r="FE22" s="356"/>
      <c r="FF22" s="356"/>
      <c r="FG22" s="356"/>
      <c r="FH22" s="356"/>
      <c r="FI22" s="356"/>
      <c r="FJ22" s="356"/>
      <c r="FK22" s="356"/>
      <c r="FL22" s="356"/>
      <c r="FM22" s="356"/>
      <c r="FN22" s="356"/>
      <c r="FO22" s="356"/>
      <c r="FP22" s="356"/>
      <c r="FQ22" s="356"/>
      <c r="FR22" s="356"/>
      <c r="FS22" s="356"/>
      <c r="FT22" s="356"/>
      <c r="FU22" s="356"/>
      <c r="FV22" s="356"/>
      <c r="FW22" s="356"/>
      <c r="FX22" s="356"/>
      <c r="FY22" s="356"/>
      <c r="FZ22" s="356"/>
      <c r="GA22" s="356"/>
      <c r="GB22" s="356"/>
      <c r="GC22" s="356"/>
      <c r="GD22" s="356"/>
      <c r="GE22" s="356"/>
      <c r="GF22" s="356"/>
      <c r="GG22" s="356"/>
      <c r="GH22" s="356"/>
      <c r="GI22" s="356"/>
      <c r="GJ22" s="356"/>
      <c r="GK22" s="356"/>
      <c r="GL22" s="356"/>
      <c r="GM22" s="356"/>
      <c r="GN22" s="356"/>
      <c r="GO22" s="356"/>
      <c r="GP22" s="356"/>
      <c r="GQ22" s="356"/>
      <c r="GR22" s="356"/>
      <c r="GS22" s="356"/>
      <c r="GT22" s="356"/>
      <c r="GU22" s="356"/>
      <c r="GV22" s="356"/>
      <c r="GW22" s="356"/>
      <c r="GX22" s="356"/>
      <c r="GY22" s="356"/>
      <c r="GZ22" s="356"/>
      <c r="HA22" s="356"/>
      <c r="HB22" s="356"/>
      <c r="HC22" s="356"/>
      <c r="HD22" s="356"/>
      <c r="HE22" s="356"/>
      <c r="HF22" s="356"/>
      <c r="HG22" s="356"/>
      <c r="HH22" s="356"/>
      <c r="HI22" s="356"/>
      <c r="HJ22" s="356"/>
      <c r="HK22" s="356"/>
      <c r="HL22" s="356"/>
      <c r="HM22" s="356"/>
      <c r="HN22" s="356"/>
      <c r="HO22" s="356"/>
      <c r="HP22" s="356"/>
      <c r="HQ22" s="356"/>
      <c r="HR22" s="356"/>
      <c r="HS22" s="356"/>
      <c r="HT22" s="356"/>
      <c r="HU22" s="356"/>
      <c r="HV22" s="356"/>
      <c r="HW22" s="356"/>
      <c r="HX22" s="356"/>
      <c r="HY22" s="356"/>
      <c r="HZ22" s="356"/>
      <c r="IA22" s="356"/>
      <c r="IB22" s="356"/>
      <c r="IC22" s="356"/>
      <c r="ID22" s="356"/>
      <c r="IE22" s="356"/>
      <c r="IF22" s="356"/>
      <c r="IG22" s="356"/>
      <c r="IH22" s="356"/>
      <c r="II22" s="356"/>
      <c r="IJ22" s="356"/>
      <c r="IK22" s="356"/>
      <c r="IL22" s="356"/>
      <c r="IM22" s="356"/>
    </row>
    <row r="23" spans="1:247" ht="25.5" customHeight="1">
      <c r="A23" s="419" t="s">
        <v>124</v>
      </c>
      <c r="B23" s="420">
        <f>'[2]dati utili'!B8</f>
        <v>7500</v>
      </c>
      <c r="C23" s="420">
        <f>'[2]dati utili'!C8</f>
        <v>14000.000000000002</v>
      </c>
      <c r="D23" s="420">
        <f>'[2]dati utili'!D8</f>
        <v>13300.000000000002</v>
      </c>
      <c r="E23" s="420">
        <f>'[2]dati utili'!E8+'[2]dati utili'!F8</f>
        <v>18700</v>
      </c>
      <c r="F23" s="361"/>
      <c r="G23" s="405">
        <f>SUM(B23:F23)</f>
        <v>53500</v>
      </c>
      <c r="H23" s="353" t="s">
        <v>132</v>
      </c>
      <c r="I23" s="341"/>
      <c r="J23" s="341"/>
      <c r="O23" s="362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GQ23" s="356"/>
      <c r="GR23" s="356"/>
      <c r="GS23" s="356"/>
      <c r="GT23" s="356"/>
      <c r="GU23" s="356"/>
      <c r="GV23" s="356"/>
      <c r="GW23" s="356"/>
      <c r="GX23" s="356"/>
      <c r="GY23" s="356"/>
      <c r="GZ23" s="356"/>
      <c r="HA23" s="356"/>
      <c r="HB23" s="356"/>
      <c r="HC23" s="356"/>
      <c r="HD23" s="356"/>
      <c r="HE23" s="356"/>
      <c r="HF23" s="356"/>
      <c r="HG23" s="356"/>
      <c r="HH23" s="356"/>
      <c r="HI23" s="356"/>
      <c r="HJ23" s="356"/>
      <c r="HK23" s="356"/>
      <c r="HL23" s="356"/>
      <c r="HM23" s="356"/>
      <c r="HN23" s="356"/>
      <c r="HO23" s="356"/>
      <c r="HP23" s="356"/>
      <c r="HQ23" s="356"/>
      <c r="HR23" s="356"/>
      <c r="HS23" s="356"/>
      <c r="HT23" s="356"/>
      <c r="HU23" s="356"/>
      <c r="HV23" s="356"/>
      <c r="HW23" s="356"/>
      <c r="HX23" s="356"/>
      <c r="HY23" s="356"/>
      <c r="HZ23" s="356"/>
      <c r="IA23" s="356"/>
      <c r="IB23" s="356"/>
      <c r="IC23" s="356"/>
      <c r="ID23" s="356"/>
      <c r="IE23" s="356"/>
      <c r="IF23" s="356"/>
      <c r="IG23" s="356"/>
      <c r="IH23" s="356"/>
      <c r="II23" s="356"/>
      <c r="IJ23" s="356"/>
      <c r="IK23" s="356"/>
      <c r="IL23" s="356"/>
      <c r="IM23" s="356"/>
    </row>
    <row r="24" spans="1:247" ht="15.75">
      <c r="A24" s="409" t="s">
        <v>142</v>
      </c>
      <c r="B24" s="421">
        <f>+G7/G23</f>
        <v>1.4479636964053142</v>
      </c>
      <c r="C24" s="421">
        <f>+$B$24</f>
        <v>1.4479636964053142</v>
      </c>
      <c r="D24" s="421">
        <f>+$B$24</f>
        <v>1.4479636964053142</v>
      </c>
      <c r="E24" s="421">
        <f>+$B$24</f>
        <v>1.4479636964053142</v>
      </c>
      <c r="F24" s="361"/>
      <c r="G24" s="57"/>
      <c r="H24" s="389"/>
      <c r="I24" s="341"/>
      <c r="J24" s="341"/>
      <c r="O24" s="422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GQ24" s="356"/>
      <c r="GR24" s="356"/>
      <c r="GS24" s="356"/>
      <c r="GT24" s="356"/>
      <c r="GU24" s="356"/>
      <c r="GV24" s="356"/>
      <c r="GW24" s="356"/>
      <c r="GX24" s="356"/>
      <c r="GY24" s="356"/>
      <c r="GZ24" s="356"/>
      <c r="HA24" s="356"/>
      <c r="HB24" s="356"/>
      <c r="HC24" s="356"/>
      <c r="HD24" s="356"/>
      <c r="HE24" s="356"/>
      <c r="HF24" s="356"/>
      <c r="HG24" s="356"/>
      <c r="HH24" s="356"/>
      <c r="HI24" s="356"/>
      <c r="HJ24" s="356"/>
      <c r="HK24" s="356"/>
      <c r="HL24" s="356"/>
      <c r="HM24" s="356"/>
      <c r="HN24" s="356"/>
      <c r="HO24" s="356"/>
      <c r="HP24" s="356"/>
      <c r="HQ24" s="356"/>
      <c r="HR24" s="356"/>
      <c r="HS24" s="356"/>
      <c r="HT24" s="356"/>
      <c r="HU24" s="356"/>
      <c r="HV24" s="356"/>
      <c r="HW24" s="356"/>
      <c r="HX24" s="356"/>
      <c r="HY24" s="356"/>
      <c r="HZ24" s="356"/>
      <c r="IA24" s="356"/>
      <c r="IB24" s="356"/>
      <c r="IC24" s="356"/>
      <c r="ID24" s="356"/>
      <c r="IE24" s="356"/>
      <c r="IF24" s="356"/>
      <c r="IG24" s="356"/>
      <c r="IH24" s="356"/>
      <c r="II24" s="356"/>
      <c r="IJ24" s="356"/>
      <c r="IK24" s="356"/>
      <c r="IL24" s="356"/>
      <c r="IM24" s="356"/>
    </row>
    <row r="25" spans="1:247" ht="54" customHeight="1" thickBot="1">
      <c r="A25" s="391" t="s">
        <v>145</v>
      </c>
      <c r="B25" s="366">
        <f>+B23*B24</f>
        <v>10859.727723039856</v>
      </c>
      <c r="C25" s="366">
        <f>+C23*C24</f>
        <v>20271.491749674402</v>
      </c>
      <c r="D25" s="366">
        <f>+D23*D24</f>
        <v>19257.917162190683</v>
      </c>
      <c r="E25" s="366">
        <f>+E23*E24</f>
        <v>27076.921122779375</v>
      </c>
      <c r="F25" s="361"/>
      <c r="G25" s="414">
        <f>SUM(B25:F25)</f>
        <v>77466.0577576843</v>
      </c>
      <c r="H25" s="353" t="s">
        <v>135</v>
      </c>
      <c r="I25" s="341"/>
      <c r="J25" s="341"/>
      <c r="O25" s="423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GQ25" s="356"/>
      <c r="GR25" s="356"/>
      <c r="GS25" s="356"/>
      <c r="GT25" s="356"/>
      <c r="GU25" s="356"/>
      <c r="GV25" s="356"/>
      <c r="GW25" s="356"/>
      <c r="GX25" s="356"/>
      <c r="GY25" s="356"/>
      <c r="GZ25" s="356"/>
      <c r="HA25" s="356"/>
      <c r="HB25" s="356"/>
      <c r="HC25" s="356"/>
      <c r="HD25" s="356"/>
      <c r="HE25" s="356"/>
      <c r="HF25" s="356"/>
      <c r="HG25" s="356"/>
      <c r="HH25" s="356"/>
      <c r="HI25" s="356"/>
      <c r="HJ25" s="356"/>
      <c r="HK25" s="356"/>
      <c r="HL25" s="356"/>
      <c r="HM25" s="356"/>
      <c r="HN25" s="356"/>
      <c r="HO25" s="356"/>
      <c r="HP25" s="356"/>
      <c r="HQ25" s="356"/>
      <c r="HR25" s="356"/>
      <c r="HS25" s="356"/>
      <c r="HT25" s="356"/>
      <c r="HU25" s="356"/>
      <c r="HV25" s="356"/>
      <c r="HW25" s="356"/>
      <c r="HX25" s="356"/>
      <c r="HY25" s="356"/>
      <c r="HZ25" s="356"/>
      <c r="IA25" s="356"/>
      <c r="IB25" s="356"/>
      <c r="IC25" s="356"/>
      <c r="ID25" s="356"/>
      <c r="IE25" s="356"/>
      <c r="IF25" s="356"/>
      <c r="IG25" s="356"/>
      <c r="IH25" s="356"/>
      <c r="II25" s="356"/>
      <c r="IJ25" s="356"/>
      <c r="IK25" s="356"/>
      <c r="IL25" s="356"/>
      <c r="IM25" s="356"/>
    </row>
    <row r="26" spans="1:247" s="374" customFormat="1" ht="25.5" customHeight="1" thickBot="1" thickTop="1">
      <c r="A26" s="396" t="s">
        <v>136</v>
      </c>
      <c r="B26" s="372">
        <f>+B25+B19</f>
        <v>199305.0059347749</v>
      </c>
      <c r="C26" s="372">
        <f>+C25+C19</f>
        <v>189555.8771008273</v>
      </c>
      <c r="D26" s="372">
        <f>+D25+D19</f>
        <v>181573.05757719796</v>
      </c>
      <c r="E26" s="372">
        <f>+E25+E19</f>
        <v>292930.7355799706</v>
      </c>
      <c r="F26" s="398"/>
      <c r="O26" s="424"/>
      <c r="P26" s="373"/>
      <c r="Q26" s="425"/>
      <c r="R26" s="373"/>
      <c r="S26" s="425"/>
      <c r="T26" s="373"/>
      <c r="U26" s="425"/>
      <c r="V26" s="373"/>
      <c r="W26" s="425"/>
      <c r="X26" s="373"/>
      <c r="Y26" s="425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GQ26" s="376"/>
      <c r="GR26" s="376"/>
      <c r="GS26" s="376"/>
      <c r="GT26" s="376"/>
      <c r="GU26" s="376"/>
      <c r="GV26" s="376"/>
      <c r="GW26" s="376"/>
      <c r="GX26" s="376"/>
      <c r="GY26" s="376"/>
      <c r="GZ26" s="376"/>
      <c r="HA26" s="376"/>
      <c r="HB26" s="376"/>
      <c r="HC26" s="376"/>
      <c r="HD26" s="376"/>
      <c r="HE26" s="376"/>
      <c r="HF26" s="376"/>
      <c r="HG26" s="376"/>
      <c r="HH26" s="376"/>
      <c r="HI26" s="376"/>
      <c r="HJ26" s="376"/>
      <c r="HK26" s="376"/>
      <c r="HL26" s="376"/>
      <c r="HM26" s="376"/>
      <c r="HN26" s="376"/>
      <c r="HO26" s="376"/>
      <c r="HP26" s="376"/>
      <c r="HQ26" s="376"/>
      <c r="HR26" s="376"/>
      <c r="HS26" s="376"/>
      <c r="HT26" s="376"/>
      <c r="HU26" s="376"/>
      <c r="HV26" s="376"/>
      <c r="HW26" s="376"/>
      <c r="HX26" s="376"/>
      <c r="HY26" s="376"/>
      <c r="HZ26" s="376"/>
      <c r="IA26" s="376"/>
      <c r="IB26" s="376"/>
      <c r="IC26" s="376"/>
      <c r="ID26" s="376"/>
      <c r="IE26" s="376"/>
      <c r="IF26" s="376"/>
      <c r="IG26" s="376"/>
      <c r="IH26" s="376"/>
      <c r="II26" s="376"/>
      <c r="IJ26" s="376"/>
      <c r="IK26" s="376"/>
      <c r="IL26" s="376"/>
      <c r="IM26" s="376"/>
    </row>
    <row r="27" spans="1:35" s="376" customFormat="1" ht="60.75" customHeight="1" thickTop="1">
      <c r="A27" s="426" t="s">
        <v>146</v>
      </c>
      <c r="B27" s="427"/>
      <c r="C27" s="427"/>
      <c r="D27" s="427"/>
      <c r="E27" s="427"/>
      <c r="F27" s="427"/>
      <c r="G27" s="400"/>
      <c r="H27" s="400"/>
      <c r="I27" s="400"/>
      <c r="J27" s="400"/>
      <c r="K27" s="400"/>
      <c r="L27" s="400"/>
      <c r="M27" s="400"/>
      <c r="N27" s="400"/>
      <c r="O27" s="415"/>
      <c r="P27" s="400"/>
      <c r="Q27" s="416"/>
      <c r="R27" s="400"/>
      <c r="S27" s="416"/>
      <c r="T27" s="400"/>
      <c r="U27" s="416"/>
      <c r="V27" s="400"/>
      <c r="W27" s="416"/>
      <c r="X27" s="400"/>
      <c r="Y27" s="416"/>
      <c r="Z27" s="400"/>
      <c r="AA27" s="400"/>
      <c r="AB27" s="400"/>
      <c r="AC27" s="400"/>
      <c r="AD27" s="400"/>
      <c r="AE27" s="400"/>
      <c r="AF27" s="400"/>
      <c r="AG27" s="400"/>
      <c r="AH27" s="400"/>
      <c r="AI27" s="400"/>
    </row>
    <row r="28" spans="1:23" s="347" customFormat="1" ht="126.75" customHeight="1">
      <c r="A28" s="428"/>
      <c r="B28" s="384" t="s">
        <v>156</v>
      </c>
      <c r="C28" s="343" t="s">
        <v>157</v>
      </c>
      <c r="D28" s="343" t="s">
        <v>158</v>
      </c>
      <c r="E28" s="343" t="s">
        <v>159</v>
      </c>
      <c r="F28" s="343" t="s">
        <v>110</v>
      </c>
      <c r="G28" s="429"/>
      <c r="H28" s="429"/>
      <c r="I28" s="430"/>
      <c r="J28" s="430"/>
      <c r="K28" s="430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431"/>
    </row>
    <row r="29" spans="1:23" s="347" customFormat="1" ht="34.5" customHeight="1" thickBot="1">
      <c r="A29" s="345" t="s">
        <v>147</v>
      </c>
      <c r="B29" s="432">
        <f>+B26</f>
        <v>199305.0059347749</v>
      </c>
      <c r="C29" s="432">
        <f>+C26</f>
        <v>189555.8771008273</v>
      </c>
      <c r="D29" s="432">
        <f>+D26</f>
        <v>181573.05757719796</v>
      </c>
      <c r="E29" s="432">
        <f>+E26</f>
        <v>292930.7355799706</v>
      </c>
      <c r="F29" s="433">
        <f>+F7</f>
        <v>151635.3238072292</v>
      </c>
      <c r="G29" s="429" t="s">
        <v>5</v>
      </c>
      <c r="H29" s="429">
        <f>SUM(B29:F29)</f>
        <v>1014999.9999999999</v>
      </c>
      <c r="I29" s="430"/>
      <c r="J29" s="430"/>
      <c r="K29" s="430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</row>
    <row r="30" spans="1:23" s="347" customFormat="1" ht="32.25" customHeight="1" thickTop="1">
      <c r="A30" s="342" t="s">
        <v>148</v>
      </c>
      <c r="B30" s="434" t="s">
        <v>124</v>
      </c>
      <c r="C30" s="434" t="s">
        <v>124</v>
      </c>
      <c r="D30" s="434" t="s">
        <v>124</v>
      </c>
      <c r="E30" s="434" t="s">
        <v>124</v>
      </c>
      <c r="F30" s="434" t="s">
        <v>39</v>
      </c>
      <c r="G30" s="429"/>
      <c r="H30" s="429"/>
      <c r="I30" s="430"/>
      <c r="J30" s="430"/>
      <c r="K30" s="430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</row>
    <row r="31" spans="1:247" s="440" customFormat="1" ht="47.25">
      <c r="A31" s="435" t="s">
        <v>149</v>
      </c>
      <c r="B31" s="436">
        <f>'ger_cau-localizzaz'!B23</f>
        <v>7500</v>
      </c>
      <c r="C31" s="436">
        <f>'ger_cau-localizzaz'!C23</f>
        <v>14000.000000000002</v>
      </c>
      <c r="D31" s="436">
        <f>'ger_cau-localizzaz'!D23</f>
        <v>13300.000000000002</v>
      </c>
      <c r="E31" s="436">
        <f>'ger_cau-localizzaz'!E23</f>
        <v>18700</v>
      </c>
      <c r="F31" s="436">
        <v>2202000</v>
      </c>
      <c r="G31" s="437"/>
      <c r="H31" s="437"/>
      <c r="I31" s="437"/>
      <c r="J31" s="437"/>
      <c r="K31" s="437"/>
      <c r="L31" s="437"/>
      <c r="M31" s="437"/>
      <c r="N31" s="437"/>
      <c r="O31" s="438"/>
      <c r="P31" s="437"/>
      <c r="Q31" s="437"/>
      <c r="R31" s="437"/>
      <c r="S31" s="437"/>
      <c r="T31" s="437"/>
      <c r="U31" s="437"/>
      <c r="V31" s="437"/>
      <c r="W31" s="437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GQ31" s="441"/>
      <c r="GR31" s="441"/>
      <c r="GS31" s="441"/>
      <c r="GT31" s="441"/>
      <c r="GU31" s="441"/>
      <c r="GV31" s="441"/>
      <c r="GW31" s="441"/>
      <c r="GX31" s="441"/>
      <c r="GY31" s="441"/>
      <c r="GZ31" s="441"/>
      <c r="HA31" s="441"/>
      <c r="HB31" s="441"/>
      <c r="HC31" s="441"/>
      <c r="HD31" s="441"/>
      <c r="HE31" s="441"/>
      <c r="HF31" s="441"/>
      <c r="HG31" s="441"/>
      <c r="HH31" s="441"/>
      <c r="HI31" s="441"/>
      <c r="HJ31" s="441"/>
      <c r="HK31" s="441"/>
      <c r="HL31" s="441"/>
      <c r="HM31" s="441"/>
      <c r="HN31" s="441"/>
      <c r="HO31" s="441"/>
      <c r="HP31" s="441"/>
      <c r="HQ31" s="441"/>
      <c r="HR31" s="441"/>
      <c r="HS31" s="441"/>
      <c r="HT31" s="441"/>
      <c r="HU31" s="441"/>
      <c r="HV31" s="441"/>
      <c r="HW31" s="441"/>
      <c r="HX31" s="441"/>
      <c r="HY31" s="441"/>
      <c r="HZ31" s="441"/>
      <c r="IA31" s="441"/>
      <c r="IB31" s="441"/>
      <c r="IC31" s="441"/>
      <c r="ID31" s="441"/>
      <c r="IE31" s="441"/>
      <c r="IF31" s="441"/>
      <c r="IG31" s="441"/>
      <c r="IH31" s="441"/>
      <c r="II31" s="441"/>
      <c r="IJ31" s="441"/>
      <c r="IK31" s="441"/>
      <c r="IL31" s="441"/>
      <c r="IM31" s="441"/>
    </row>
    <row r="32" spans="1:35" ht="32.25" thickBot="1">
      <c r="A32" s="442" t="s">
        <v>150</v>
      </c>
      <c r="B32" s="628">
        <f>+B29/B31</f>
        <v>26.57400079130332</v>
      </c>
      <c r="C32" s="627">
        <f>+C29/C31</f>
        <v>13.539705507201948</v>
      </c>
      <c r="D32" s="627">
        <f>+D29/D31</f>
        <v>13.652109592270522</v>
      </c>
      <c r="E32" s="628">
        <f>+E29/E31</f>
        <v>15.664745218180245</v>
      </c>
      <c r="F32" s="443">
        <f>+F29/F31</f>
        <v>0.06886254487158457</v>
      </c>
      <c r="G32" s="380"/>
      <c r="H32" s="380"/>
      <c r="I32" s="380"/>
      <c r="J32" s="380"/>
      <c r="K32" s="380"/>
      <c r="L32" s="380"/>
      <c r="M32" s="380"/>
      <c r="N32" s="380"/>
      <c r="O32" s="395"/>
      <c r="P32" s="380"/>
      <c r="Q32" s="379"/>
      <c r="R32" s="380"/>
      <c r="S32" s="379"/>
      <c r="T32" s="380"/>
      <c r="U32" s="379"/>
      <c r="V32" s="380"/>
      <c r="W32" s="379"/>
      <c r="X32" s="361"/>
      <c r="Y32" s="364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</row>
    <row r="33" spans="6:35" ht="25.5" customHeight="1" thickTop="1">
      <c r="F33" s="360"/>
      <c r="G33" s="380"/>
      <c r="H33" s="380"/>
      <c r="I33" s="380"/>
      <c r="J33" s="380"/>
      <c r="K33" s="380"/>
      <c r="L33" s="380"/>
      <c r="M33" s="380"/>
      <c r="N33" s="380"/>
      <c r="O33" s="395"/>
      <c r="P33" s="379"/>
      <c r="Q33" s="379"/>
      <c r="R33" s="379"/>
      <c r="S33" s="379"/>
      <c r="T33" s="379"/>
      <c r="U33" s="379"/>
      <c r="V33" s="379"/>
      <c r="W33" s="379"/>
      <c r="X33" s="364"/>
      <c r="Y33" s="364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</row>
    <row r="34" spans="1:35" ht="25.5" customHeight="1">
      <c r="A34" s="361"/>
      <c r="B34" s="361"/>
      <c r="C34" s="361"/>
      <c r="D34" s="361"/>
      <c r="E34" s="361"/>
      <c r="F34" s="361"/>
      <c r="G34" s="361"/>
      <c r="H34" s="361"/>
      <c r="I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</row>
    <row r="35" spans="1:35" ht="15">
      <c r="A35" s="444"/>
      <c r="B35" s="361"/>
      <c r="C35" s="361"/>
      <c r="D35" s="361"/>
      <c r="E35" s="361"/>
      <c r="F35" s="361"/>
      <c r="G35" s="361"/>
      <c r="H35" s="361"/>
      <c r="I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</row>
  </sheetData>
  <sheetProtection/>
  <mergeCells count="1">
    <mergeCell ref="A13:K13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600" verticalDpi="600" orientation="landscape" paperSize="9" scale="42" r:id="rId2"/>
  <headerFooter alignWithMargins="0">
    <oddHeader>&amp;C&amp;"Arial,Normale"&amp;12Tessitura SLO</oddHeader>
  </headerFooter>
  <rowBreaks count="1" manualBreakCount="1">
    <brk id="20" max="1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1:CI15"/>
  <sheetViews>
    <sheetView showGridLines="0" zoomScale="65" zoomScaleNormal="65" zoomScalePageLayoutView="0" workbookViewId="0" topLeftCell="A1">
      <selection activeCell="B8" sqref="B8"/>
    </sheetView>
  </sheetViews>
  <sheetFormatPr defaultColWidth="9.140625" defaultRowHeight="15"/>
  <cols>
    <col min="1" max="1" width="40.421875" style="113" customWidth="1"/>
    <col min="2" max="2" width="27.00390625" style="113" customWidth="1"/>
    <col min="3" max="6" width="27.140625" style="113" customWidth="1"/>
    <col min="7" max="7" width="28.421875" style="249" customWidth="1"/>
    <col min="8" max="42" width="9.140625" style="115" customWidth="1"/>
    <col min="43" max="16384" width="9.140625" style="113" customWidth="1"/>
  </cols>
  <sheetData>
    <row r="1" spans="1:7" ht="50.25" customHeight="1" thickBot="1">
      <c r="A1" s="664" t="s">
        <v>151</v>
      </c>
      <c r="B1" s="665"/>
      <c r="C1" s="665"/>
      <c r="D1" s="665"/>
      <c r="E1" s="665"/>
      <c r="F1" s="665"/>
      <c r="G1" s="665"/>
    </row>
    <row r="2" spans="1:7" ht="72" customHeight="1">
      <c r="A2" s="445"/>
      <c r="B2" s="446" t="s">
        <v>45</v>
      </c>
      <c r="C2" s="446" t="s">
        <v>46</v>
      </c>
      <c r="D2" s="446" t="s">
        <v>47</v>
      </c>
      <c r="E2" s="446" t="s">
        <v>48</v>
      </c>
      <c r="F2" s="446" t="s">
        <v>49</v>
      </c>
      <c r="G2" s="447" t="s">
        <v>79</v>
      </c>
    </row>
    <row r="3" spans="1:7" ht="57" customHeight="1">
      <c r="A3" s="454" t="s">
        <v>50</v>
      </c>
      <c r="B3" s="233">
        <v>450000</v>
      </c>
      <c r="C3" s="233">
        <v>580000</v>
      </c>
      <c r="D3" s="233">
        <v>475000</v>
      </c>
      <c r="E3" s="233">
        <v>340000</v>
      </c>
      <c r="F3" s="233">
        <v>357000</v>
      </c>
      <c r="G3" s="452">
        <f>SUM(B3:F3)</f>
        <v>2202000</v>
      </c>
    </row>
    <row r="4" spans="1:11" ht="57" customHeight="1">
      <c r="A4" s="448" t="s">
        <v>231</v>
      </c>
      <c r="B4" s="170">
        <f>300000-60000</f>
        <v>240000</v>
      </c>
      <c r="C4" s="170">
        <f>360000-60000</f>
        <v>300000</v>
      </c>
      <c r="D4" s="170">
        <f>285000-57000</f>
        <v>228000</v>
      </c>
      <c r="E4" s="170">
        <f>221000-51000</f>
        <v>170000</v>
      </c>
      <c r="F4" s="170">
        <f>221000-68000</f>
        <v>153000</v>
      </c>
      <c r="G4" s="452">
        <f>SUM(B4:F4)</f>
        <v>1091000</v>
      </c>
      <c r="H4"/>
      <c r="I4"/>
      <c r="J4"/>
      <c r="K4"/>
    </row>
    <row r="5" spans="1:11" ht="57" customHeight="1">
      <c r="A5" s="448" t="s">
        <v>23</v>
      </c>
      <c r="B5" s="233">
        <v>45000.00000000001</v>
      </c>
      <c r="C5" s="239">
        <v>40600</v>
      </c>
      <c r="D5" s="239">
        <v>47500</v>
      </c>
      <c r="E5" s="239">
        <v>23800.000000000004</v>
      </c>
      <c r="F5" s="239">
        <v>24990.000000000004</v>
      </c>
      <c r="G5" s="452">
        <f>SUM(B5:F5)</f>
        <v>181890</v>
      </c>
      <c r="H5"/>
      <c r="I5"/>
      <c r="J5"/>
      <c r="K5"/>
    </row>
    <row r="6" spans="1:7" ht="57" customHeight="1">
      <c r="A6" s="448" t="s">
        <v>97</v>
      </c>
      <c r="B6" s="449"/>
      <c r="C6" s="239"/>
      <c r="D6" s="239"/>
      <c r="E6" s="239"/>
      <c r="F6" s="239"/>
      <c r="G6" s="452"/>
    </row>
    <row r="7" spans="1:87" s="244" customFormat="1" ht="57" customHeight="1">
      <c r="A7" s="450" t="s">
        <v>152</v>
      </c>
      <c r="B7" s="242">
        <f>26.59*7500</f>
        <v>199425</v>
      </c>
      <c r="C7" s="242">
        <f>13.54*14000</f>
        <v>189560</v>
      </c>
      <c r="D7" s="242">
        <f>13.65*13300</f>
        <v>181545</v>
      </c>
      <c r="E7" s="242">
        <f>15.66*(0.05*170000)</f>
        <v>133110</v>
      </c>
      <c r="F7" s="242">
        <f>15.66*(0.06*170000)</f>
        <v>159732</v>
      </c>
      <c r="G7" s="455">
        <f>SUM(B7:F7)</f>
        <v>863372</v>
      </c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</row>
    <row r="8" spans="1:87" s="244" customFormat="1" ht="57" customHeight="1">
      <c r="A8" s="450" t="s">
        <v>153</v>
      </c>
      <c r="B8" s="242">
        <f>0.0689*CE_ger_cau!B3</f>
        <v>31005</v>
      </c>
      <c r="C8" s="242">
        <f>0.0689*CE_ger_cau!C3</f>
        <v>39962</v>
      </c>
      <c r="D8" s="242">
        <f>0.0689*CE_ger_cau!D3</f>
        <v>32727.5</v>
      </c>
      <c r="E8" s="242">
        <f>0.0689*CE_ger_cau!E3</f>
        <v>23426</v>
      </c>
      <c r="F8" s="242">
        <f>0.0689*CE_ger_cau!F3</f>
        <v>24597.3</v>
      </c>
      <c r="G8" s="455">
        <f>SUM(B8:F8)</f>
        <v>151717.8</v>
      </c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</row>
    <row r="9" spans="1:7" ht="57" customHeight="1">
      <c r="A9" s="451" t="s">
        <v>230</v>
      </c>
      <c r="B9" s="233">
        <f aca="true" t="shared" si="0" ref="B9:G9">SUM(B7:B8)</f>
        <v>230430</v>
      </c>
      <c r="C9" s="233">
        <f t="shared" si="0"/>
        <v>229522</v>
      </c>
      <c r="D9" s="233">
        <f t="shared" si="0"/>
        <v>214272.5</v>
      </c>
      <c r="E9" s="233">
        <f t="shared" si="0"/>
        <v>156536</v>
      </c>
      <c r="F9" s="233">
        <f t="shared" si="0"/>
        <v>184329.3</v>
      </c>
      <c r="G9" s="452">
        <f t="shared" si="0"/>
        <v>1015089.8</v>
      </c>
    </row>
    <row r="10" spans="1:10" ht="57" customHeight="1">
      <c r="A10" s="453" t="s">
        <v>155</v>
      </c>
      <c r="B10" s="460">
        <f>B3-B4-B5-B9</f>
        <v>-65430</v>
      </c>
      <c r="C10" s="460">
        <f>C3-C4-C5-C9</f>
        <v>9878</v>
      </c>
      <c r="D10" s="460">
        <f>D3-D4-D5-D9</f>
        <v>-14772.5</v>
      </c>
      <c r="E10" s="460">
        <f>E3-E4-E5-E9</f>
        <v>-10336</v>
      </c>
      <c r="F10" s="460">
        <f>F3-F4-F5-F9</f>
        <v>-5319.299999999988</v>
      </c>
      <c r="G10" s="456">
        <f>SUM(B10:F10)</f>
        <v>-85979.79999999999</v>
      </c>
      <c r="J10" s="115">
        <f>85890-78199</f>
        <v>7691</v>
      </c>
    </row>
    <row r="11" spans="1:23" ht="18">
      <c r="A11" s="173"/>
      <c r="B11" s="173"/>
      <c r="C11" s="173"/>
      <c r="D11" s="173"/>
      <c r="E11" s="173"/>
      <c r="F11" s="173"/>
      <c r="G11" s="457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</row>
    <row r="12" spans="1:23" ht="18">
      <c r="A12" s="180"/>
      <c r="B12" s="180"/>
      <c r="C12" s="180"/>
      <c r="D12" s="180"/>
      <c r="E12" s="180"/>
      <c r="F12" s="180"/>
      <c r="G12" s="458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</row>
    <row r="13" spans="1:23" ht="18">
      <c r="A13" s="180"/>
      <c r="B13" s="180"/>
      <c r="C13" s="180"/>
      <c r="D13" s="180"/>
      <c r="E13" s="180"/>
      <c r="F13" s="180"/>
      <c r="G13" s="458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</row>
    <row r="14" spans="1:23" ht="18">
      <c r="A14" s="180"/>
      <c r="B14" s="180"/>
      <c r="C14" s="180"/>
      <c r="D14" s="180"/>
      <c r="E14" s="180"/>
      <c r="F14" s="180"/>
      <c r="G14" s="459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</row>
    <row r="15" ht="18">
      <c r="F15" s="250"/>
    </row>
  </sheetData>
  <sheetProtection/>
  <mergeCells count="1">
    <mergeCell ref="A1:G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300" verticalDpi="300" orientation="landscape" paperSize="9" scale="72" r:id="rId4"/>
  <headerFooter alignWithMargins="0">
    <oddHeader>&amp;C&amp;"Arial,Normale"&amp;12Tessitura SLO</oddHead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AM192"/>
  <sheetViews>
    <sheetView showGridLines="0" zoomScale="75" zoomScaleNormal="75" zoomScalePageLayoutView="0" workbookViewId="0" topLeftCell="A38">
      <selection activeCell="E51" sqref="E51"/>
    </sheetView>
  </sheetViews>
  <sheetFormatPr defaultColWidth="9.140625" defaultRowHeight="15"/>
  <cols>
    <col min="1" max="1" width="38.28125" style="1" bestFit="1" customWidth="1"/>
    <col min="2" max="8" width="19.421875" style="1" customWidth="1"/>
    <col min="9" max="9" width="11.7109375" style="1" customWidth="1"/>
    <col min="10" max="10" width="25.57421875" style="1" customWidth="1"/>
    <col min="11" max="11" width="16.8515625" style="1" customWidth="1"/>
    <col min="12" max="12" width="19.57421875" style="1" customWidth="1"/>
    <col min="13" max="14" width="15.28125" style="1" customWidth="1"/>
    <col min="15" max="15" width="21.00390625" style="1" customWidth="1"/>
    <col min="16" max="16" width="25.140625" style="1" customWidth="1"/>
    <col min="17" max="16384" width="9.140625" style="1" customWidth="1"/>
  </cols>
  <sheetData>
    <row r="1" spans="1:8" ht="45.75" customHeight="1">
      <c r="A1" s="663" t="s">
        <v>160</v>
      </c>
      <c r="B1" s="663"/>
      <c r="C1" s="663"/>
      <c r="D1" s="663"/>
      <c r="E1" s="663"/>
      <c r="F1" s="663"/>
      <c r="G1" s="663"/>
      <c r="H1" s="663"/>
    </row>
    <row r="2" spans="1:8" ht="23.25" customHeight="1">
      <c r="A2" s="666" t="s">
        <v>84</v>
      </c>
      <c r="B2" s="666"/>
      <c r="C2" s="666"/>
      <c r="D2" s="666"/>
      <c r="E2" s="666"/>
      <c r="F2" s="666"/>
      <c r="G2" s="666"/>
      <c r="H2" s="666"/>
    </row>
    <row r="3" spans="1:8" ht="27" customHeight="1" thickBot="1">
      <c r="A3" s="461"/>
      <c r="B3" s="462"/>
      <c r="C3" s="462"/>
      <c r="D3" s="462"/>
      <c r="E3" s="462"/>
      <c r="F3" s="462"/>
      <c r="G3" s="462"/>
      <c r="H3" s="462"/>
    </row>
    <row r="4" spans="1:8" ht="25.5" customHeight="1" thickTop="1">
      <c r="A4" s="463"/>
      <c r="B4" s="464" t="s">
        <v>161</v>
      </c>
      <c r="C4" s="464"/>
      <c r="D4" s="464"/>
      <c r="E4" s="464"/>
      <c r="F4" s="465" t="s">
        <v>162</v>
      </c>
      <c r="G4" s="466"/>
      <c r="H4" s="467"/>
    </row>
    <row r="5" spans="1:8" ht="47.25">
      <c r="A5" s="468"/>
      <c r="B5" s="469" t="s">
        <v>152</v>
      </c>
      <c r="C5" s="470" t="s">
        <v>163</v>
      </c>
      <c r="D5" s="469" t="s">
        <v>164</v>
      </c>
      <c r="E5" s="469" t="s">
        <v>165</v>
      </c>
      <c r="F5" s="471" t="s">
        <v>166</v>
      </c>
      <c r="G5" s="470" t="s">
        <v>167</v>
      </c>
      <c r="H5" s="472" t="s">
        <v>5</v>
      </c>
    </row>
    <row r="6" spans="1:8" ht="28.5" customHeight="1">
      <c r="A6" s="473" t="s">
        <v>168</v>
      </c>
      <c r="B6" s="474">
        <f>CE_direct_evoluto!G5</f>
        <v>337000</v>
      </c>
      <c r="C6" s="475"/>
      <c r="D6" s="476"/>
      <c r="E6" s="476"/>
      <c r="F6" s="477"/>
      <c r="G6" s="475"/>
      <c r="H6" s="478">
        <f aca="true" t="shared" si="0" ref="H6:H20">SUM(B6:G6)</f>
        <v>337000</v>
      </c>
    </row>
    <row r="7" spans="1:16" ht="28.5" customHeight="1">
      <c r="A7" s="479" t="s">
        <v>169</v>
      </c>
      <c r="B7" s="474">
        <f>CE_direct_evoluto!G7</f>
        <v>296000</v>
      </c>
      <c r="C7" s="475"/>
      <c r="D7" s="476"/>
      <c r="E7" s="476"/>
      <c r="F7" s="477"/>
      <c r="G7" s="475"/>
      <c r="H7" s="478">
        <f t="shared" si="0"/>
        <v>296000</v>
      </c>
      <c r="J7" s="36"/>
      <c r="P7" s="480"/>
    </row>
    <row r="8" spans="1:8" ht="28.5" customHeight="1" thickBot="1">
      <c r="A8" s="479" t="s">
        <v>170</v>
      </c>
      <c r="B8" s="474">
        <f>CE_direct_evoluto!G10</f>
        <v>258000</v>
      </c>
      <c r="C8" s="475"/>
      <c r="D8" s="476"/>
      <c r="E8" s="476"/>
      <c r="F8" s="477"/>
      <c r="G8" s="475"/>
      <c r="H8" s="478">
        <f t="shared" si="0"/>
        <v>258000</v>
      </c>
    </row>
    <row r="9" spans="1:16" ht="48" thickTop="1">
      <c r="A9" s="479" t="s">
        <v>66</v>
      </c>
      <c r="B9" s="476"/>
      <c r="C9" s="474">
        <v>25000</v>
      </c>
      <c r="D9" s="476"/>
      <c r="E9" s="476"/>
      <c r="F9" s="477"/>
      <c r="G9" s="475"/>
      <c r="H9" s="478">
        <f t="shared" si="0"/>
        <v>25000</v>
      </c>
      <c r="J9" s="481"/>
      <c r="K9" s="482" t="s">
        <v>152</v>
      </c>
      <c r="L9" s="483" t="s">
        <v>163</v>
      </c>
      <c r="M9" s="482" t="s">
        <v>165</v>
      </c>
      <c r="N9" s="482" t="s">
        <v>166</v>
      </c>
      <c r="O9" s="483" t="s">
        <v>167</v>
      </c>
      <c r="P9" s="484" t="s">
        <v>5</v>
      </c>
    </row>
    <row r="10" spans="1:16" ht="31.5" customHeight="1">
      <c r="A10" s="485" t="s">
        <v>67</v>
      </c>
      <c r="B10" s="476"/>
      <c r="C10" s="474">
        <v>24000</v>
      </c>
      <c r="D10" s="476"/>
      <c r="E10" s="476"/>
      <c r="F10" s="477"/>
      <c r="G10" s="475"/>
      <c r="H10" s="478">
        <f t="shared" si="0"/>
        <v>24000</v>
      </c>
      <c r="J10" s="486" t="s">
        <v>120</v>
      </c>
      <c r="K10" s="487">
        <f>'[2]dati utili'!G36</f>
        <v>168500</v>
      </c>
      <c r="L10" s="487">
        <f>'[2]dati utili'!G23+'[2]dati utili'!G24</f>
        <v>17000</v>
      </c>
      <c r="M10" s="487">
        <f>'[2]dati utili'!G28</f>
        <v>5000</v>
      </c>
      <c r="N10" s="487">
        <f>'[2]dati utili'!G30</f>
        <v>14400</v>
      </c>
      <c r="O10" s="487">
        <f>'[2]dati utili'!G25</f>
        <v>36500</v>
      </c>
      <c r="P10" s="488">
        <f>SUM(K10:O10)</f>
        <v>241400</v>
      </c>
    </row>
    <row r="11" spans="1:16" ht="30">
      <c r="A11" s="485" t="s">
        <v>31</v>
      </c>
      <c r="B11" s="489"/>
      <c r="C11" s="490">
        <v>8000</v>
      </c>
      <c r="D11" s="489"/>
      <c r="E11" s="489"/>
      <c r="F11" s="491"/>
      <c r="G11" s="492"/>
      <c r="H11" s="493">
        <f t="shared" si="0"/>
        <v>8000</v>
      </c>
      <c r="J11" s="494" t="s">
        <v>92</v>
      </c>
      <c r="K11" s="495">
        <f>+K10/$P$10</f>
        <v>0.6980115990057995</v>
      </c>
      <c r="L11" s="495">
        <f>+L10/$P$10</f>
        <v>0.07042253521126761</v>
      </c>
      <c r="M11" s="495">
        <f>+M10/$P$10</f>
        <v>0.020712510356255178</v>
      </c>
      <c r="N11" s="495">
        <f>+N10/$P$10</f>
        <v>0.05965202982601491</v>
      </c>
      <c r="O11" s="495">
        <f>+O10/$P$10</f>
        <v>0.1512013256006628</v>
      </c>
      <c r="P11" s="496">
        <v>1</v>
      </c>
    </row>
    <row r="12" spans="1:16" ht="30.75" thickBot="1">
      <c r="A12" s="485" t="s">
        <v>68</v>
      </c>
      <c r="B12" s="629" t="s">
        <v>74</v>
      </c>
      <c r="C12" s="497">
        <v>21331</v>
      </c>
      <c r="D12" s="57"/>
      <c r="E12" s="498">
        <v>4353</v>
      </c>
      <c r="F12" s="499">
        <v>12537</v>
      </c>
      <c r="G12" s="500">
        <v>31779</v>
      </c>
      <c r="H12" s="501">
        <f t="shared" si="0"/>
        <v>70000</v>
      </c>
      <c r="J12" s="502" t="s">
        <v>121</v>
      </c>
      <c r="K12" s="503">
        <f>+K11*$P$12</f>
        <v>24430.40596520298</v>
      </c>
      <c r="L12" s="503">
        <f>+L11*$P$12</f>
        <v>2464.7887323943664</v>
      </c>
      <c r="M12" s="503">
        <f>+M11*$P$12</f>
        <v>724.9378624689313</v>
      </c>
      <c r="N12" s="503">
        <f>+N11*$P$12</f>
        <v>2087.821043910522</v>
      </c>
      <c r="O12" s="503">
        <f>+O11*$P$12</f>
        <v>5292.046396023198</v>
      </c>
      <c r="P12" s="504">
        <f>'[2]dati utili'!G26</f>
        <v>35000</v>
      </c>
    </row>
    <row r="13" spans="1:8" ht="28.5" customHeight="1" thickTop="1">
      <c r="A13" s="479" t="s">
        <v>69</v>
      </c>
      <c r="B13" s="476"/>
      <c r="C13" s="475"/>
      <c r="D13" s="476"/>
      <c r="E13" s="474">
        <v>10000</v>
      </c>
      <c r="F13" s="477"/>
      <c r="G13" s="475"/>
      <c r="H13" s="478">
        <f t="shared" si="0"/>
        <v>10000</v>
      </c>
    </row>
    <row r="14" spans="1:8" ht="28.5" customHeight="1">
      <c r="A14" s="485" t="s">
        <v>33</v>
      </c>
      <c r="B14" s="476"/>
      <c r="C14" s="475"/>
      <c r="D14" s="476"/>
      <c r="E14" s="474">
        <v>71000</v>
      </c>
      <c r="F14" s="477"/>
      <c r="G14" s="475"/>
      <c r="H14" s="478">
        <f t="shared" si="0"/>
        <v>71000</v>
      </c>
    </row>
    <row r="15" spans="1:8" ht="28.5" customHeight="1">
      <c r="A15" s="485" t="s">
        <v>70</v>
      </c>
      <c r="B15" s="476"/>
      <c r="C15" s="475"/>
      <c r="D15" s="474">
        <v>30500</v>
      </c>
      <c r="E15" s="476"/>
      <c r="F15" s="477"/>
      <c r="G15" s="475"/>
      <c r="H15" s="478">
        <f t="shared" si="0"/>
        <v>30500</v>
      </c>
    </row>
    <row r="16" spans="1:8" ht="28.5" customHeight="1">
      <c r="A16" s="485" t="s">
        <v>71</v>
      </c>
      <c r="B16" s="476"/>
      <c r="C16" s="475"/>
      <c r="D16" s="476"/>
      <c r="E16" s="474">
        <v>30000</v>
      </c>
      <c r="F16" s="477"/>
      <c r="G16" s="475"/>
      <c r="H16" s="478">
        <f t="shared" si="0"/>
        <v>30000</v>
      </c>
    </row>
    <row r="17" spans="1:8" ht="28.5" customHeight="1">
      <c r="A17" s="485" t="s">
        <v>72</v>
      </c>
      <c r="B17" s="476"/>
      <c r="C17" s="475"/>
      <c r="D17" s="476"/>
      <c r="E17" s="475"/>
      <c r="F17" s="477"/>
      <c r="G17" s="474">
        <v>73000</v>
      </c>
      <c r="H17" s="478">
        <f t="shared" si="0"/>
        <v>73000</v>
      </c>
    </row>
    <row r="18" spans="1:8" ht="28.5" customHeight="1">
      <c r="A18" s="479" t="s">
        <v>34</v>
      </c>
      <c r="B18" s="476"/>
      <c r="C18" s="475"/>
      <c r="D18" s="476"/>
      <c r="E18" s="476"/>
      <c r="F18" s="505">
        <v>28800</v>
      </c>
      <c r="G18" s="475"/>
      <c r="H18" s="478">
        <f t="shared" si="0"/>
        <v>28800</v>
      </c>
    </row>
    <row r="19" spans="1:8" ht="28.5" customHeight="1">
      <c r="A19" s="485" t="s">
        <v>37</v>
      </c>
      <c r="B19" s="476"/>
      <c r="C19" s="475"/>
      <c r="D19" s="476"/>
      <c r="E19" s="476"/>
      <c r="F19" s="477"/>
      <c r="G19" s="474">
        <v>90700</v>
      </c>
      <c r="H19" s="478">
        <f t="shared" si="0"/>
        <v>90700</v>
      </c>
    </row>
    <row r="20" spans="1:8" ht="28.5" customHeight="1">
      <c r="A20" s="506" t="s">
        <v>38</v>
      </c>
      <c r="B20" s="489"/>
      <c r="C20" s="492"/>
      <c r="D20" s="489"/>
      <c r="E20" s="489"/>
      <c r="F20" s="507">
        <v>0</v>
      </c>
      <c r="G20" s="492"/>
      <c r="H20" s="478">
        <f t="shared" si="0"/>
        <v>0</v>
      </c>
    </row>
    <row r="21" spans="1:8" ht="27.75" customHeight="1" thickBot="1">
      <c r="A21" s="508" t="s">
        <v>94</v>
      </c>
      <c r="B21" s="509">
        <f aca="true" t="shared" si="1" ref="B21:H21">SUM(B6:B20)</f>
        <v>891000</v>
      </c>
      <c r="C21" s="509">
        <f t="shared" si="1"/>
        <v>78331</v>
      </c>
      <c r="D21" s="509">
        <f t="shared" si="1"/>
        <v>30500</v>
      </c>
      <c r="E21" s="509">
        <f t="shared" si="1"/>
        <v>115353</v>
      </c>
      <c r="F21" s="510">
        <f t="shared" si="1"/>
        <v>41337</v>
      </c>
      <c r="G21" s="509">
        <f t="shared" si="1"/>
        <v>195479</v>
      </c>
      <c r="H21" s="511">
        <f t="shared" si="1"/>
        <v>1352000</v>
      </c>
    </row>
    <row r="22" spans="1:10" s="514" customFormat="1" ht="59.25" customHeight="1" thickTop="1">
      <c r="A22" s="512"/>
      <c r="B22" s="513"/>
      <c r="C22" s="513"/>
      <c r="D22" s="513"/>
      <c r="E22" s="513"/>
      <c r="F22" s="513"/>
      <c r="G22" s="513"/>
      <c r="H22" s="513"/>
      <c r="J22" s="515"/>
    </row>
    <row r="23" spans="1:10" s="514" customFormat="1" ht="59.25" customHeight="1" thickBot="1">
      <c r="A23" s="36"/>
      <c r="B23" s="1"/>
      <c r="C23" s="1"/>
      <c r="D23" s="1"/>
      <c r="E23" s="1"/>
      <c r="F23" s="1"/>
      <c r="G23" s="480"/>
      <c r="J23" s="515"/>
    </row>
    <row r="24" spans="1:8" s="514" customFormat="1" ht="48" thickTop="1">
      <c r="A24" s="516"/>
      <c r="B24" s="517" t="str">
        <f>+B5</f>
        <v>Tessitura</v>
      </c>
      <c r="C24" s="483" t="s">
        <v>163</v>
      </c>
      <c r="D24" s="482" t="s">
        <v>164</v>
      </c>
      <c r="E24" s="482" t="s">
        <v>165</v>
      </c>
      <c r="F24" s="482" t="s">
        <v>166</v>
      </c>
      <c r="G24" s="518" t="s">
        <v>167</v>
      </c>
      <c r="H24" s="513"/>
    </row>
    <row r="25" spans="1:8" s="514" customFormat="1" ht="30">
      <c r="A25" s="519"/>
      <c r="B25" s="520" t="s">
        <v>124</v>
      </c>
      <c r="C25" s="520" t="s">
        <v>171</v>
      </c>
      <c r="D25" s="520" t="s">
        <v>172</v>
      </c>
      <c r="E25" s="520" t="s">
        <v>173</v>
      </c>
      <c r="F25" s="520" t="s">
        <v>174</v>
      </c>
      <c r="G25" s="521" t="s">
        <v>175</v>
      </c>
      <c r="H25" s="513"/>
    </row>
    <row r="26" spans="1:8" ht="30.75" customHeight="1">
      <c r="A26" s="522" t="s">
        <v>176</v>
      </c>
      <c r="B26" s="523">
        <f>'[2]dati utili'!G8</f>
        <v>53500</v>
      </c>
      <c r="C26" s="524">
        <f>SUM(B36:F36)</f>
        <v>272</v>
      </c>
      <c r="D26" s="523">
        <f>SUM(B37:F37)</f>
        <v>304</v>
      </c>
      <c r="E26" s="523">
        <f>SUM(B38:F38)</f>
        <v>1350</v>
      </c>
      <c r="F26" s="523">
        <f>SUM(B35:F35)</f>
        <v>132</v>
      </c>
      <c r="G26" s="525">
        <f>SUM(B34:F34)</f>
        <v>275</v>
      </c>
      <c r="H26" s="31"/>
    </row>
    <row r="27" spans="1:8" ht="16.5" thickBot="1">
      <c r="A27" s="526" t="s">
        <v>77</v>
      </c>
      <c r="B27" s="527">
        <f aca="true" t="shared" si="2" ref="B27:G27">+B21/B26</f>
        <v>16.654205607476637</v>
      </c>
      <c r="C27" s="527">
        <f t="shared" si="2"/>
        <v>287.98161764705884</v>
      </c>
      <c r="D27" s="527">
        <f t="shared" si="2"/>
        <v>100.32894736842105</v>
      </c>
      <c r="E27" s="527">
        <f t="shared" si="2"/>
        <v>85.44666666666667</v>
      </c>
      <c r="F27" s="527">
        <f t="shared" si="2"/>
        <v>313.15909090909093</v>
      </c>
      <c r="G27" s="528">
        <f t="shared" si="2"/>
        <v>710.8327272727273</v>
      </c>
      <c r="H27" s="31"/>
    </row>
    <row r="28" spans="2:8" ht="47.25" customHeight="1" thickBot="1" thickTop="1">
      <c r="B28" s="337"/>
      <c r="D28" s="337"/>
      <c r="E28" s="337"/>
      <c r="F28" s="337"/>
      <c r="H28" s="31"/>
    </row>
    <row r="29" spans="1:6" ht="86.25" customHeight="1" thickTop="1">
      <c r="A29" s="529" t="s">
        <v>177</v>
      </c>
      <c r="B29" s="466"/>
      <c r="C29" s="466"/>
      <c r="D29" s="466"/>
      <c r="E29" s="466"/>
      <c r="F29" s="530"/>
    </row>
    <row r="30" spans="1:6" ht="52.5" customHeight="1">
      <c r="A30" s="531" t="s">
        <v>176</v>
      </c>
      <c r="B30" s="532" t="s">
        <v>178</v>
      </c>
      <c r="C30" s="532" t="s">
        <v>179</v>
      </c>
      <c r="D30" s="533" t="s">
        <v>180</v>
      </c>
      <c r="E30" s="532" t="s">
        <v>181</v>
      </c>
      <c r="F30" s="534" t="s">
        <v>182</v>
      </c>
    </row>
    <row r="31" spans="1:6" ht="15.75">
      <c r="A31" s="535" t="s">
        <v>183</v>
      </c>
      <c r="B31" s="536"/>
      <c r="C31" s="536"/>
      <c r="D31" s="537"/>
      <c r="E31" s="536"/>
      <c r="F31" s="538"/>
    </row>
    <row r="32" spans="1:6" ht="24" customHeight="1">
      <c r="A32" s="539" t="s">
        <v>184</v>
      </c>
      <c r="B32" s="540">
        <v>0.05</v>
      </c>
      <c r="C32" s="540">
        <v>0.07</v>
      </c>
      <c r="D32" s="540">
        <v>0.07</v>
      </c>
      <c r="E32" s="540">
        <v>0.05</v>
      </c>
      <c r="F32" s="541">
        <v>0.06</v>
      </c>
    </row>
    <row r="33" spans="1:6" ht="24" customHeight="1">
      <c r="A33" s="535" t="s">
        <v>185</v>
      </c>
      <c r="B33" s="542"/>
      <c r="C33" s="542"/>
      <c r="D33" s="542"/>
      <c r="E33" s="542"/>
      <c r="F33" s="543"/>
    </row>
    <row r="34" spans="1:6" ht="24" customHeight="1">
      <c r="A34" s="473" t="s">
        <v>186</v>
      </c>
      <c r="B34" s="544">
        <v>30</v>
      </c>
      <c r="C34" s="544">
        <v>65</v>
      </c>
      <c r="D34" s="544">
        <v>50</v>
      </c>
      <c r="E34" s="544">
        <v>60</v>
      </c>
      <c r="F34" s="545">
        <v>70</v>
      </c>
    </row>
    <row r="35" spans="1:6" ht="24" customHeight="1">
      <c r="A35" s="473" t="s">
        <v>187</v>
      </c>
      <c r="B35" s="544">
        <v>62</v>
      </c>
      <c r="C35" s="544">
        <v>15</v>
      </c>
      <c r="D35" s="544">
        <v>15</v>
      </c>
      <c r="E35" s="544">
        <v>20</v>
      </c>
      <c r="F35" s="545">
        <v>20</v>
      </c>
    </row>
    <row r="36" spans="1:6" ht="24" customHeight="1">
      <c r="A36" s="473" t="s">
        <v>188</v>
      </c>
      <c r="B36" s="544">
        <v>15</v>
      </c>
      <c r="C36" s="544">
        <v>30</v>
      </c>
      <c r="D36" s="544">
        <v>65</v>
      </c>
      <c r="E36" s="544">
        <v>92</v>
      </c>
      <c r="F36" s="545">
        <v>70</v>
      </c>
    </row>
    <row r="37" spans="1:6" ht="24" customHeight="1">
      <c r="A37" s="473" t="s">
        <v>189</v>
      </c>
      <c r="B37" s="544">
        <v>30</v>
      </c>
      <c r="C37" s="544">
        <v>50</v>
      </c>
      <c r="D37" s="544">
        <v>64</v>
      </c>
      <c r="E37" s="544">
        <v>70</v>
      </c>
      <c r="F37" s="545">
        <v>90</v>
      </c>
    </row>
    <row r="38" spans="1:6" ht="24" customHeight="1" thickBot="1">
      <c r="A38" s="546" t="s">
        <v>190</v>
      </c>
      <c r="B38" s="547">
        <v>120</v>
      </c>
      <c r="C38" s="547">
        <v>308</v>
      </c>
      <c r="D38" s="547">
        <v>375</v>
      </c>
      <c r="E38" s="547">
        <v>267</v>
      </c>
      <c r="F38" s="548">
        <v>280</v>
      </c>
    </row>
    <row r="39" spans="2:5" ht="15.75" thickTop="1">
      <c r="B39" s="337"/>
      <c r="C39" s="337"/>
      <c r="D39" s="337"/>
      <c r="E39" s="337"/>
    </row>
    <row r="40" spans="2:5" ht="15">
      <c r="B40" s="337"/>
      <c r="C40" s="337"/>
      <c r="D40" s="337"/>
      <c r="E40" s="337"/>
    </row>
    <row r="41" spans="2:5" ht="15">
      <c r="B41" s="337"/>
      <c r="C41" s="337"/>
      <c r="D41" s="337"/>
      <c r="E41" s="337"/>
    </row>
    <row r="42" spans="2:5" ht="15">
      <c r="B42" s="337"/>
      <c r="C42" s="337"/>
      <c r="D42" s="337"/>
      <c r="E42" s="337"/>
    </row>
    <row r="43" spans="2:5" ht="15">
      <c r="B43" s="337"/>
      <c r="C43" s="337"/>
      <c r="D43" s="337"/>
      <c r="E43" s="337"/>
    </row>
    <row r="44" spans="2:5" ht="15">
      <c r="B44" s="337"/>
      <c r="C44" s="337"/>
      <c r="D44" s="337"/>
      <c r="E44" s="337"/>
    </row>
    <row r="45" spans="2:5" ht="15">
      <c r="B45" s="337"/>
      <c r="C45" s="337"/>
      <c r="D45" s="337"/>
      <c r="E45" s="337"/>
    </row>
    <row r="46" spans="2:5" ht="15">
      <c r="B46" s="337"/>
      <c r="C46" s="337"/>
      <c r="D46" s="337"/>
      <c r="E46" s="337"/>
    </row>
    <row r="47" spans="2:5" ht="15">
      <c r="B47" s="337"/>
      <c r="C47" s="337"/>
      <c r="D47" s="337"/>
      <c r="E47" s="337"/>
    </row>
    <row r="48" spans="2:5" ht="15">
      <c r="B48" s="337"/>
      <c r="C48" s="337"/>
      <c r="D48" s="337"/>
      <c r="E48" s="337"/>
    </row>
    <row r="49" spans="2:5" ht="15">
      <c r="B49" s="337"/>
      <c r="C49" s="337"/>
      <c r="D49" s="337"/>
      <c r="E49" s="337"/>
    </row>
    <row r="50" spans="2:5" ht="15">
      <c r="B50" s="337"/>
      <c r="C50" s="337"/>
      <c r="D50" s="337"/>
      <c r="E50" s="337"/>
    </row>
    <row r="51" spans="2:5" ht="15">
      <c r="B51" s="337"/>
      <c r="C51" s="337"/>
      <c r="D51" s="337"/>
      <c r="E51" s="337"/>
    </row>
    <row r="52" spans="2:5" ht="15">
      <c r="B52" s="337"/>
      <c r="C52" s="337"/>
      <c r="D52" s="337"/>
      <c r="E52" s="337"/>
    </row>
    <row r="53" spans="2:5" ht="15">
      <c r="B53" s="337"/>
      <c r="C53" s="337"/>
      <c r="D53" s="337"/>
      <c r="E53" s="337"/>
    </row>
    <row r="54" spans="2:5" ht="15">
      <c r="B54" s="337"/>
      <c r="C54" s="337"/>
      <c r="D54" s="337"/>
      <c r="E54" s="337"/>
    </row>
    <row r="55" spans="2:5" ht="15">
      <c r="B55" s="337"/>
      <c r="C55" s="337"/>
      <c r="D55" s="337"/>
      <c r="E55" s="337"/>
    </row>
    <row r="56" spans="2:5" ht="15">
      <c r="B56" s="337"/>
      <c r="C56" s="337"/>
      <c r="D56" s="337"/>
      <c r="E56" s="337"/>
    </row>
    <row r="57" spans="2:5" ht="15">
      <c r="B57" s="337"/>
      <c r="C57" s="337"/>
      <c r="D57" s="337"/>
      <c r="E57" s="337"/>
    </row>
    <row r="58" spans="2:5" ht="15">
      <c r="B58" s="337"/>
      <c r="C58" s="337"/>
      <c r="D58" s="337"/>
      <c r="E58" s="337"/>
    </row>
    <row r="59" spans="2:5" ht="15">
      <c r="B59" s="337"/>
      <c r="C59" s="337"/>
      <c r="D59" s="337"/>
      <c r="E59" s="337"/>
    </row>
    <row r="80" spans="1:39" ht="15">
      <c r="A80" s="549"/>
      <c r="B80" s="549"/>
      <c r="C80" s="549"/>
      <c r="D80" s="549"/>
      <c r="E80" s="549"/>
      <c r="F80" s="549"/>
      <c r="G80" s="549"/>
      <c r="H80" s="549"/>
      <c r="I80" s="549"/>
      <c r="J80" s="549"/>
      <c r="K80" s="549"/>
      <c r="L80" s="549"/>
      <c r="M80" s="549"/>
      <c r="N80" s="549"/>
      <c r="O80" s="549"/>
      <c r="P80" s="549"/>
      <c r="Q80" s="549"/>
      <c r="R80" s="549"/>
      <c r="S80" s="549"/>
      <c r="T80" s="549"/>
      <c r="U80" s="549"/>
      <c r="V80" s="549"/>
      <c r="W80" s="549"/>
      <c r="X80" s="549"/>
      <c r="Y80" s="549"/>
      <c r="Z80" s="549"/>
      <c r="AA80" s="549"/>
      <c r="AB80" s="549"/>
      <c r="AC80" s="549"/>
      <c r="AD80" s="549"/>
      <c r="AE80" s="549"/>
      <c r="AF80" s="549"/>
      <c r="AG80" s="549"/>
      <c r="AH80" s="549"/>
      <c r="AI80" s="549"/>
      <c r="AJ80" s="549"/>
      <c r="AK80" s="549"/>
      <c r="AL80" s="549"/>
      <c r="AM80" s="549"/>
    </row>
    <row r="81" spans="1:39" ht="15">
      <c r="A81" s="549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49"/>
      <c r="AK81" s="549"/>
      <c r="AL81" s="549"/>
      <c r="AM81" s="549"/>
    </row>
    <row r="82" spans="1:39" ht="15">
      <c r="A82" s="549"/>
      <c r="B82" s="549"/>
      <c r="C82" s="549"/>
      <c r="D82" s="549"/>
      <c r="E82" s="549"/>
      <c r="F82" s="549"/>
      <c r="G82" s="549"/>
      <c r="H82" s="549"/>
      <c r="I82" s="549"/>
      <c r="J82" s="549"/>
      <c r="K82" s="549"/>
      <c r="L82" s="549"/>
      <c r="M82" s="549"/>
      <c r="N82" s="549"/>
      <c r="O82" s="549"/>
      <c r="P82" s="549"/>
      <c r="Q82" s="549"/>
      <c r="R82" s="549"/>
      <c r="S82" s="549"/>
      <c r="T82" s="549"/>
      <c r="U82" s="549"/>
      <c r="V82" s="549"/>
      <c r="W82" s="549"/>
      <c r="X82" s="549"/>
      <c r="Y82" s="549"/>
      <c r="Z82" s="549"/>
      <c r="AA82" s="549"/>
      <c r="AB82" s="549"/>
      <c r="AC82" s="549"/>
      <c r="AD82" s="549"/>
      <c r="AE82" s="549"/>
      <c r="AF82" s="549"/>
      <c r="AG82" s="549"/>
      <c r="AH82" s="549"/>
      <c r="AI82" s="549"/>
      <c r="AJ82" s="549"/>
      <c r="AK82" s="549"/>
      <c r="AL82" s="549"/>
      <c r="AM82" s="549"/>
    </row>
    <row r="83" spans="1:39" ht="15">
      <c r="A83" s="549"/>
      <c r="B83" s="549"/>
      <c r="C83" s="549"/>
      <c r="D83" s="549"/>
      <c r="E83" s="549"/>
      <c r="F83" s="549"/>
      <c r="G83" s="549"/>
      <c r="H83" s="549"/>
      <c r="I83" s="549"/>
      <c r="J83" s="549"/>
      <c r="K83" s="549"/>
      <c r="L83" s="549"/>
      <c r="M83" s="549"/>
      <c r="N83" s="549"/>
      <c r="O83" s="549"/>
      <c r="P83" s="549"/>
      <c r="Q83" s="549"/>
      <c r="R83" s="549"/>
      <c r="S83" s="549"/>
      <c r="T83" s="549"/>
      <c r="U83" s="549"/>
      <c r="V83" s="549"/>
      <c r="W83" s="549"/>
      <c r="X83" s="549"/>
      <c r="Y83" s="549"/>
      <c r="Z83" s="549"/>
      <c r="AA83" s="549"/>
      <c r="AB83" s="549"/>
      <c r="AC83" s="549"/>
      <c r="AD83" s="549"/>
      <c r="AE83" s="549"/>
      <c r="AF83" s="549"/>
      <c r="AG83" s="549"/>
      <c r="AH83" s="549"/>
      <c r="AI83" s="549"/>
      <c r="AJ83" s="549"/>
      <c r="AK83" s="549"/>
      <c r="AL83" s="549"/>
      <c r="AM83" s="549"/>
    </row>
    <row r="84" spans="1:39" ht="15">
      <c r="A84" s="549"/>
      <c r="B84" s="549"/>
      <c r="C84" s="549"/>
      <c r="D84" s="549"/>
      <c r="E84" s="549"/>
      <c r="F84" s="549"/>
      <c r="G84" s="549"/>
      <c r="H84" s="549"/>
      <c r="I84" s="549"/>
      <c r="J84" s="549"/>
      <c r="K84" s="549"/>
      <c r="L84" s="549"/>
      <c r="M84" s="549"/>
      <c r="N84" s="549"/>
      <c r="O84" s="549"/>
      <c r="P84" s="549"/>
      <c r="Q84" s="549"/>
      <c r="R84" s="549"/>
      <c r="S84" s="549"/>
      <c r="T84" s="549"/>
      <c r="U84" s="549"/>
      <c r="V84" s="549"/>
      <c r="W84" s="549"/>
      <c r="X84" s="549"/>
      <c r="Y84" s="549"/>
      <c r="Z84" s="549"/>
      <c r="AA84" s="549"/>
      <c r="AB84" s="549"/>
      <c r="AC84" s="549"/>
      <c r="AD84" s="549"/>
      <c r="AE84" s="549"/>
      <c r="AF84" s="549"/>
      <c r="AG84" s="549"/>
      <c r="AH84" s="549"/>
      <c r="AI84" s="549"/>
      <c r="AJ84" s="549"/>
      <c r="AK84" s="549"/>
      <c r="AL84" s="549"/>
      <c r="AM84" s="549"/>
    </row>
    <row r="85" spans="1:39" ht="15">
      <c r="A85" s="549"/>
      <c r="B85" s="549"/>
      <c r="C85" s="549"/>
      <c r="D85" s="549"/>
      <c r="E85" s="549"/>
      <c r="F85" s="549"/>
      <c r="G85" s="549"/>
      <c r="H85" s="549"/>
      <c r="I85" s="549"/>
      <c r="J85" s="549"/>
      <c r="K85" s="549"/>
      <c r="L85" s="549"/>
      <c r="M85" s="549"/>
      <c r="N85" s="549"/>
      <c r="O85" s="549"/>
      <c r="P85" s="549"/>
      <c r="Q85" s="549"/>
      <c r="R85" s="549"/>
      <c r="S85" s="549"/>
      <c r="T85" s="549"/>
      <c r="U85" s="549"/>
      <c r="V85" s="549"/>
      <c r="W85" s="549"/>
      <c r="X85" s="549"/>
      <c r="Y85" s="549"/>
      <c r="Z85" s="549"/>
      <c r="AA85" s="549"/>
      <c r="AB85" s="549"/>
      <c r="AC85" s="549"/>
      <c r="AD85" s="549"/>
      <c r="AE85" s="549"/>
      <c r="AF85" s="549"/>
      <c r="AG85" s="549"/>
      <c r="AH85" s="549"/>
      <c r="AI85" s="549"/>
      <c r="AJ85" s="549"/>
      <c r="AK85" s="549"/>
      <c r="AL85" s="549"/>
      <c r="AM85" s="549"/>
    </row>
    <row r="86" spans="1:39" ht="15">
      <c r="A86" s="549"/>
      <c r="B86" s="549"/>
      <c r="C86" s="549"/>
      <c r="D86" s="549"/>
      <c r="E86" s="549"/>
      <c r="F86" s="549"/>
      <c r="G86" s="549"/>
      <c r="H86" s="549"/>
      <c r="I86" s="549"/>
      <c r="J86" s="549"/>
      <c r="K86" s="549"/>
      <c r="L86" s="549"/>
      <c r="M86" s="549"/>
      <c r="N86" s="549"/>
      <c r="O86" s="549"/>
      <c r="P86" s="549"/>
      <c r="Q86" s="549"/>
      <c r="R86" s="549"/>
      <c r="S86" s="549"/>
      <c r="T86" s="549"/>
      <c r="U86" s="549"/>
      <c r="V86" s="549"/>
      <c r="W86" s="549"/>
      <c r="X86" s="549"/>
      <c r="Y86" s="549"/>
      <c r="Z86" s="549"/>
      <c r="AA86" s="549"/>
      <c r="AB86" s="549"/>
      <c r="AC86" s="549"/>
      <c r="AD86" s="549"/>
      <c r="AE86" s="549"/>
      <c r="AF86" s="549"/>
      <c r="AG86" s="549"/>
      <c r="AH86" s="549"/>
      <c r="AI86" s="549"/>
      <c r="AJ86" s="549"/>
      <c r="AK86" s="549"/>
      <c r="AL86" s="549"/>
      <c r="AM86" s="549"/>
    </row>
    <row r="87" spans="1:39" ht="15">
      <c r="A87" s="549"/>
      <c r="B87" s="549"/>
      <c r="C87" s="549"/>
      <c r="D87" s="549"/>
      <c r="E87" s="549"/>
      <c r="F87" s="549"/>
      <c r="G87" s="549"/>
      <c r="H87" s="549"/>
      <c r="I87" s="549"/>
      <c r="J87" s="549"/>
      <c r="K87" s="549"/>
      <c r="L87" s="549"/>
      <c r="M87" s="549"/>
      <c r="N87" s="549"/>
      <c r="O87" s="549"/>
      <c r="P87" s="549"/>
      <c r="Q87" s="549"/>
      <c r="R87" s="549"/>
      <c r="S87" s="549"/>
      <c r="T87" s="549"/>
      <c r="U87" s="549"/>
      <c r="V87" s="549"/>
      <c r="W87" s="549"/>
      <c r="X87" s="549"/>
      <c r="Y87" s="549"/>
      <c r="Z87" s="549"/>
      <c r="AA87" s="549"/>
      <c r="AB87" s="549"/>
      <c r="AC87" s="549"/>
      <c r="AD87" s="549"/>
      <c r="AE87" s="549"/>
      <c r="AF87" s="549"/>
      <c r="AG87" s="549"/>
      <c r="AH87" s="549"/>
      <c r="AI87" s="549"/>
      <c r="AJ87" s="549"/>
      <c r="AK87" s="549"/>
      <c r="AL87" s="549"/>
      <c r="AM87" s="549"/>
    </row>
    <row r="88" spans="1:39" ht="15">
      <c r="A88" s="549"/>
      <c r="B88" s="549"/>
      <c r="C88" s="549"/>
      <c r="D88" s="549"/>
      <c r="E88" s="549"/>
      <c r="F88" s="549"/>
      <c r="G88" s="549"/>
      <c r="H88" s="549"/>
      <c r="I88" s="549"/>
      <c r="J88" s="549"/>
      <c r="K88" s="549"/>
      <c r="L88" s="549"/>
      <c r="M88" s="549"/>
      <c r="N88" s="549"/>
      <c r="O88" s="549"/>
      <c r="P88" s="549"/>
      <c r="Q88" s="549"/>
      <c r="R88" s="549"/>
      <c r="S88" s="549"/>
      <c r="T88" s="549"/>
      <c r="U88" s="549"/>
      <c r="V88" s="549"/>
      <c r="W88" s="549"/>
      <c r="X88" s="549"/>
      <c r="Y88" s="549"/>
      <c r="Z88" s="549"/>
      <c r="AA88" s="549"/>
      <c r="AB88" s="549"/>
      <c r="AC88" s="549"/>
      <c r="AD88" s="549"/>
      <c r="AE88" s="549"/>
      <c r="AF88" s="549"/>
      <c r="AG88" s="549"/>
      <c r="AH88" s="549"/>
      <c r="AI88" s="549"/>
      <c r="AJ88" s="549"/>
      <c r="AK88" s="549"/>
      <c r="AL88" s="549"/>
      <c r="AM88" s="549"/>
    </row>
    <row r="89" spans="1:39" ht="15">
      <c r="A89" s="549"/>
      <c r="B89" s="549"/>
      <c r="C89" s="549"/>
      <c r="D89" s="549"/>
      <c r="E89" s="549"/>
      <c r="F89" s="549"/>
      <c r="G89" s="549"/>
      <c r="H89" s="549"/>
      <c r="I89" s="549"/>
      <c r="J89" s="549"/>
      <c r="K89" s="549"/>
      <c r="L89" s="549"/>
      <c r="M89" s="549"/>
      <c r="N89" s="549"/>
      <c r="O89" s="549"/>
      <c r="P89" s="549"/>
      <c r="Q89" s="549"/>
      <c r="R89" s="549"/>
      <c r="S89" s="549"/>
      <c r="T89" s="549"/>
      <c r="U89" s="549"/>
      <c r="V89" s="549"/>
      <c r="W89" s="549"/>
      <c r="X89" s="549"/>
      <c r="Y89" s="549"/>
      <c r="Z89" s="549"/>
      <c r="AA89" s="549"/>
      <c r="AB89" s="549"/>
      <c r="AC89" s="549"/>
      <c r="AD89" s="549"/>
      <c r="AE89" s="549"/>
      <c r="AF89" s="549"/>
      <c r="AG89" s="549"/>
      <c r="AH89" s="549"/>
      <c r="AI89" s="549"/>
      <c r="AJ89" s="549"/>
      <c r="AK89" s="549"/>
      <c r="AL89" s="549"/>
      <c r="AM89" s="549"/>
    </row>
    <row r="90" spans="1:39" ht="15">
      <c r="A90" s="549"/>
      <c r="B90" s="549"/>
      <c r="C90" s="549"/>
      <c r="D90" s="549"/>
      <c r="E90" s="549"/>
      <c r="F90" s="549"/>
      <c r="G90" s="549"/>
      <c r="H90" s="549"/>
      <c r="I90" s="549"/>
      <c r="J90" s="549"/>
      <c r="K90" s="549"/>
      <c r="L90" s="549"/>
      <c r="M90" s="549"/>
      <c r="N90" s="549"/>
      <c r="O90" s="549"/>
      <c r="P90" s="549"/>
      <c r="Q90" s="549"/>
      <c r="R90" s="549"/>
      <c r="S90" s="549"/>
      <c r="T90" s="549"/>
      <c r="U90" s="549"/>
      <c r="V90" s="549"/>
      <c r="W90" s="549"/>
      <c r="X90" s="549"/>
      <c r="Y90" s="549"/>
      <c r="Z90" s="549"/>
      <c r="AA90" s="549"/>
      <c r="AB90" s="549"/>
      <c r="AC90" s="549"/>
      <c r="AD90" s="549"/>
      <c r="AE90" s="549"/>
      <c r="AF90" s="549"/>
      <c r="AG90" s="549"/>
      <c r="AH90" s="549"/>
      <c r="AI90" s="549"/>
      <c r="AJ90" s="549"/>
      <c r="AK90" s="549"/>
      <c r="AL90" s="549"/>
      <c r="AM90" s="549"/>
    </row>
    <row r="91" spans="1:39" ht="15">
      <c r="A91" s="549"/>
      <c r="B91" s="549"/>
      <c r="C91" s="549"/>
      <c r="D91" s="549"/>
      <c r="E91" s="549"/>
      <c r="F91" s="549"/>
      <c r="G91" s="549"/>
      <c r="H91" s="549"/>
      <c r="I91" s="549"/>
      <c r="J91" s="549"/>
      <c r="K91" s="549"/>
      <c r="L91" s="549"/>
      <c r="M91" s="549"/>
      <c r="N91" s="549"/>
      <c r="O91" s="549"/>
      <c r="P91" s="549"/>
      <c r="Q91" s="549"/>
      <c r="R91" s="549"/>
      <c r="S91" s="549"/>
      <c r="T91" s="549"/>
      <c r="U91" s="549"/>
      <c r="V91" s="549"/>
      <c r="W91" s="549"/>
      <c r="X91" s="549"/>
      <c r="Y91" s="549"/>
      <c r="Z91" s="549"/>
      <c r="AA91" s="549"/>
      <c r="AB91" s="549"/>
      <c r="AC91" s="549"/>
      <c r="AD91" s="549"/>
      <c r="AE91" s="549"/>
      <c r="AF91" s="549"/>
      <c r="AG91" s="549"/>
      <c r="AH91" s="549"/>
      <c r="AI91" s="549"/>
      <c r="AJ91" s="549"/>
      <c r="AK91" s="549"/>
      <c r="AL91" s="549"/>
      <c r="AM91" s="549"/>
    </row>
    <row r="92" spans="1:39" ht="15">
      <c r="A92" s="549"/>
      <c r="B92" s="549"/>
      <c r="C92" s="549"/>
      <c r="D92" s="549"/>
      <c r="E92" s="549"/>
      <c r="F92" s="549"/>
      <c r="G92" s="549"/>
      <c r="H92" s="549"/>
      <c r="I92" s="549"/>
      <c r="J92" s="549"/>
      <c r="K92" s="549"/>
      <c r="L92" s="549"/>
      <c r="M92" s="549"/>
      <c r="N92" s="549"/>
      <c r="O92" s="549"/>
      <c r="P92" s="549"/>
      <c r="Q92" s="549"/>
      <c r="R92" s="549"/>
      <c r="S92" s="549"/>
      <c r="T92" s="549"/>
      <c r="U92" s="549"/>
      <c r="V92" s="549"/>
      <c r="W92" s="549"/>
      <c r="X92" s="549"/>
      <c r="Y92" s="549"/>
      <c r="Z92" s="549"/>
      <c r="AA92" s="549"/>
      <c r="AB92" s="549"/>
      <c r="AC92" s="549"/>
      <c r="AD92" s="549"/>
      <c r="AE92" s="549"/>
      <c r="AF92" s="549"/>
      <c r="AG92" s="549"/>
      <c r="AH92" s="549"/>
      <c r="AI92" s="549"/>
      <c r="AJ92" s="549"/>
      <c r="AK92" s="549"/>
      <c r="AL92" s="549"/>
      <c r="AM92" s="549"/>
    </row>
    <row r="93" spans="1:39" ht="15">
      <c r="A93" s="549"/>
      <c r="B93" s="549"/>
      <c r="C93" s="549"/>
      <c r="D93" s="549"/>
      <c r="E93" s="549"/>
      <c r="F93" s="549"/>
      <c r="G93" s="549"/>
      <c r="H93" s="549"/>
      <c r="I93" s="549"/>
      <c r="J93" s="549"/>
      <c r="K93" s="549"/>
      <c r="L93" s="549"/>
      <c r="M93" s="549"/>
      <c r="N93" s="549"/>
      <c r="O93" s="549"/>
      <c r="P93" s="549"/>
      <c r="Q93" s="549"/>
      <c r="R93" s="549"/>
      <c r="S93" s="549"/>
      <c r="T93" s="549"/>
      <c r="U93" s="549"/>
      <c r="V93" s="549"/>
      <c r="W93" s="549"/>
      <c r="X93" s="549"/>
      <c r="Y93" s="549"/>
      <c r="Z93" s="549"/>
      <c r="AA93" s="549"/>
      <c r="AB93" s="549"/>
      <c r="AC93" s="549"/>
      <c r="AD93" s="549"/>
      <c r="AE93" s="549"/>
      <c r="AF93" s="549"/>
      <c r="AG93" s="549"/>
      <c r="AH93" s="549"/>
      <c r="AI93" s="549"/>
      <c r="AJ93" s="549"/>
      <c r="AK93" s="549"/>
      <c r="AL93" s="549"/>
      <c r="AM93" s="549"/>
    </row>
    <row r="94" spans="1:39" ht="15">
      <c r="A94" s="549"/>
      <c r="B94" s="549"/>
      <c r="C94" s="549"/>
      <c r="D94" s="549"/>
      <c r="E94" s="549"/>
      <c r="F94" s="549"/>
      <c r="G94" s="549"/>
      <c r="H94" s="549"/>
      <c r="I94" s="549"/>
      <c r="J94" s="549"/>
      <c r="K94" s="549"/>
      <c r="L94" s="549"/>
      <c r="M94" s="549"/>
      <c r="N94" s="549"/>
      <c r="O94" s="549"/>
      <c r="P94" s="549"/>
      <c r="Q94" s="549"/>
      <c r="R94" s="549"/>
      <c r="S94" s="549"/>
      <c r="T94" s="549"/>
      <c r="U94" s="549"/>
      <c r="V94" s="549"/>
      <c r="W94" s="549"/>
      <c r="X94" s="549"/>
      <c r="Y94" s="549"/>
      <c r="Z94" s="549"/>
      <c r="AA94" s="549"/>
      <c r="AB94" s="549"/>
      <c r="AC94" s="549"/>
      <c r="AD94" s="549"/>
      <c r="AE94" s="549"/>
      <c r="AF94" s="549"/>
      <c r="AG94" s="549"/>
      <c r="AH94" s="549"/>
      <c r="AI94" s="549"/>
      <c r="AJ94" s="549"/>
      <c r="AK94" s="549"/>
      <c r="AL94" s="549"/>
      <c r="AM94" s="549"/>
    </row>
    <row r="95" spans="1:39" ht="15">
      <c r="A95" s="549"/>
      <c r="B95" s="549"/>
      <c r="C95" s="549"/>
      <c r="D95" s="549"/>
      <c r="E95" s="549"/>
      <c r="F95" s="549"/>
      <c r="G95" s="549"/>
      <c r="H95" s="549"/>
      <c r="I95" s="549"/>
      <c r="J95" s="549"/>
      <c r="K95" s="549"/>
      <c r="L95" s="549"/>
      <c r="M95" s="549"/>
      <c r="N95" s="549"/>
      <c r="O95" s="549"/>
      <c r="P95" s="549"/>
      <c r="Q95" s="549"/>
      <c r="R95" s="549"/>
      <c r="S95" s="549"/>
      <c r="T95" s="549"/>
      <c r="U95" s="549"/>
      <c r="V95" s="549"/>
      <c r="W95" s="549"/>
      <c r="X95" s="549"/>
      <c r="Y95" s="549"/>
      <c r="Z95" s="549"/>
      <c r="AA95" s="549"/>
      <c r="AB95" s="549"/>
      <c r="AC95" s="549"/>
      <c r="AD95" s="549"/>
      <c r="AE95" s="549"/>
      <c r="AF95" s="549"/>
      <c r="AG95" s="549"/>
      <c r="AH95" s="549"/>
      <c r="AI95" s="549"/>
      <c r="AJ95" s="549"/>
      <c r="AK95" s="549"/>
      <c r="AL95" s="549"/>
      <c r="AM95" s="549"/>
    </row>
    <row r="96" spans="1:39" ht="15">
      <c r="A96" s="549"/>
      <c r="B96" s="549"/>
      <c r="C96" s="549"/>
      <c r="D96" s="549"/>
      <c r="E96" s="549"/>
      <c r="F96" s="549"/>
      <c r="G96" s="549"/>
      <c r="H96" s="549"/>
      <c r="I96" s="549"/>
      <c r="J96" s="549"/>
      <c r="K96" s="549"/>
      <c r="L96" s="549"/>
      <c r="M96" s="549"/>
      <c r="N96" s="549"/>
      <c r="O96" s="549"/>
      <c r="P96" s="549"/>
      <c r="Q96" s="549"/>
      <c r="R96" s="549"/>
      <c r="S96" s="549"/>
      <c r="T96" s="549"/>
      <c r="U96" s="549"/>
      <c r="V96" s="549"/>
      <c r="W96" s="549"/>
      <c r="X96" s="549"/>
      <c r="Y96" s="549"/>
      <c r="Z96" s="549"/>
      <c r="AA96" s="549"/>
      <c r="AB96" s="549"/>
      <c r="AC96" s="549"/>
      <c r="AD96" s="549"/>
      <c r="AE96" s="549"/>
      <c r="AF96" s="549"/>
      <c r="AG96" s="549"/>
      <c r="AH96" s="549"/>
      <c r="AI96" s="549"/>
      <c r="AJ96" s="549"/>
      <c r="AK96" s="549"/>
      <c r="AL96" s="549"/>
      <c r="AM96" s="549"/>
    </row>
    <row r="97" spans="1:39" ht="15">
      <c r="A97" s="549"/>
      <c r="B97" s="549"/>
      <c r="C97" s="549"/>
      <c r="D97" s="549"/>
      <c r="E97" s="549"/>
      <c r="F97" s="549"/>
      <c r="G97" s="549"/>
      <c r="H97" s="549"/>
      <c r="I97" s="549"/>
      <c r="J97" s="549"/>
      <c r="K97" s="549"/>
      <c r="L97" s="549"/>
      <c r="M97" s="549"/>
      <c r="N97" s="549"/>
      <c r="O97" s="549"/>
      <c r="P97" s="549"/>
      <c r="Q97" s="549"/>
      <c r="R97" s="549"/>
      <c r="S97" s="549"/>
      <c r="T97" s="549"/>
      <c r="U97" s="549"/>
      <c r="V97" s="549"/>
      <c r="W97" s="549"/>
      <c r="X97" s="549"/>
      <c r="Y97" s="549"/>
      <c r="Z97" s="549"/>
      <c r="AA97" s="549"/>
      <c r="AB97" s="549"/>
      <c r="AC97" s="549"/>
      <c r="AD97" s="549"/>
      <c r="AE97" s="549"/>
      <c r="AF97" s="549"/>
      <c r="AG97" s="549"/>
      <c r="AH97" s="549"/>
      <c r="AI97" s="549"/>
      <c r="AJ97" s="549"/>
      <c r="AK97" s="549"/>
      <c r="AL97" s="549"/>
      <c r="AM97" s="549"/>
    </row>
    <row r="98" spans="1:39" ht="15">
      <c r="A98" s="549"/>
      <c r="B98" s="549"/>
      <c r="C98" s="549"/>
      <c r="D98" s="549"/>
      <c r="E98" s="549"/>
      <c r="F98" s="549"/>
      <c r="G98" s="549"/>
      <c r="H98" s="549"/>
      <c r="I98" s="549"/>
      <c r="J98" s="549"/>
      <c r="K98" s="549"/>
      <c r="L98" s="549"/>
      <c r="M98" s="549"/>
      <c r="N98" s="549"/>
      <c r="O98" s="549"/>
      <c r="P98" s="549"/>
      <c r="Q98" s="549"/>
      <c r="R98" s="549"/>
      <c r="S98" s="549"/>
      <c r="T98" s="549"/>
      <c r="U98" s="549"/>
      <c r="V98" s="549"/>
      <c r="W98" s="549"/>
      <c r="X98" s="549"/>
      <c r="Y98" s="549"/>
      <c r="Z98" s="549"/>
      <c r="AA98" s="549"/>
      <c r="AB98" s="549"/>
      <c r="AC98" s="549"/>
      <c r="AD98" s="549"/>
      <c r="AE98" s="549"/>
      <c r="AF98" s="549"/>
      <c r="AG98" s="549"/>
      <c r="AH98" s="549"/>
      <c r="AI98" s="549"/>
      <c r="AJ98" s="549"/>
      <c r="AK98" s="549"/>
      <c r="AL98" s="549"/>
      <c r="AM98" s="549"/>
    </row>
    <row r="99" spans="1:39" ht="15">
      <c r="A99" s="549"/>
      <c r="B99" s="549"/>
      <c r="C99" s="549"/>
      <c r="D99" s="549"/>
      <c r="E99" s="549"/>
      <c r="F99" s="549"/>
      <c r="G99" s="549"/>
      <c r="H99" s="549"/>
      <c r="I99" s="549"/>
      <c r="J99" s="549"/>
      <c r="K99" s="549"/>
      <c r="L99" s="549"/>
      <c r="M99" s="549"/>
      <c r="N99" s="549"/>
      <c r="O99" s="549"/>
      <c r="P99" s="549"/>
      <c r="Q99" s="549"/>
      <c r="R99" s="549"/>
      <c r="S99" s="549"/>
      <c r="T99" s="549"/>
      <c r="U99" s="549"/>
      <c r="V99" s="549"/>
      <c r="W99" s="549"/>
      <c r="X99" s="549"/>
      <c r="Y99" s="549"/>
      <c r="Z99" s="549"/>
      <c r="AA99" s="549"/>
      <c r="AB99" s="549"/>
      <c r="AC99" s="549"/>
      <c r="AD99" s="549"/>
      <c r="AE99" s="549"/>
      <c r="AF99" s="549"/>
      <c r="AG99" s="549"/>
      <c r="AH99" s="549"/>
      <c r="AI99" s="549"/>
      <c r="AJ99" s="549"/>
      <c r="AK99" s="549"/>
      <c r="AL99" s="549"/>
      <c r="AM99" s="549"/>
    </row>
    <row r="100" spans="1:39" ht="15">
      <c r="A100" s="549"/>
      <c r="B100" s="549"/>
      <c r="C100" s="549"/>
      <c r="D100" s="549"/>
      <c r="E100" s="549"/>
      <c r="F100" s="549"/>
      <c r="G100" s="549"/>
      <c r="H100" s="549"/>
      <c r="I100" s="549"/>
      <c r="J100" s="549"/>
      <c r="K100" s="549"/>
      <c r="L100" s="549"/>
      <c r="M100" s="549"/>
      <c r="N100" s="549"/>
      <c r="O100" s="549"/>
      <c r="P100" s="549"/>
      <c r="Q100" s="549"/>
      <c r="R100" s="549"/>
      <c r="S100" s="549"/>
      <c r="T100" s="549"/>
      <c r="U100" s="549"/>
      <c r="V100" s="549"/>
      <c r="W100" s="549"/>
      <c r="X100" s="549"/>
      <c r="Y100" s="549"/>
      <c r="Z100" s="549"/>
      <c r="AA100" s="549"/>
      <c r="AB100" s="549"/>
      <c r="AC100" s="549"/>
      <c r="AD100" s="549"/>
      <c r="AE100" s="549"/>
      <c r="AF100" s="549"/>
      <c r="AG100" s="549"/>
      <c r="AH100" s="549"/>
      <c r="AI100" s="549"/>
      <c r="AJ100" s="549"/>
      <c r="AK100" s="549"/>
      <c r="AL100" s="549"/>
      <c r="AM100" s="549"/>
    </row>
    <row r="101" spans="1:39" ht="15">
      <c r="A101" s="549"/>
      <c r="B101" s="549"/>
      <c r="C101" s="549"/>
      <c r="D101" s="549"/>
      <c r="E101" s="549"/>
      <c r="F101" s="549"/>
      <c r="G101" s="549"/>
      <c r="H101" s="549"/>
      <c r="I101" s="549"/>
      <c r="J101" s="549"/>
      <c r="K101" s="549"/>
      <c r="L101" s="549"/>
      <c r="M101" s="549"/>
      <c r="N101" s="549"/>
      <c r="O101" s="549"/>
      <c r="P101" s="549"/>
      <c r="Q101" s="549"/>
      <c r="R101" s="549"/>
      <c r="S101" s="549"/>
      <c r="T101" s="549"/>
      <c r="U101" s="549"/>
      <c r="V101" s="549"/>
      <c r="W101" s="549"/>
      <c r="X101" s="549"/>
      <c r="Y101" s="549"/>
      <c r="Z101" s="549"/>
      <c r="AA101" s="549"/>
      <c r="AB101" s="549"/>
      <c r="AC101" s="549"/>
      <c r="AD101" s="549"/>
      <c r="AE101" s="549"/>
      <c r="AF101" s="549"/>
      <c r="AG101" s="549"/>
      <c r="AH101" s="549"/>
      <c r="AI101" s="549"/>
      <c r="AJ101" s="549"/>
      <c r="AK101" s="549"/>
      <c r="AL101" s="549"/>
      <c r="AM101" s="549"/>
    </row>
    <row r="102" spans="1:39" ht="15">
      <c r="A102" s="549"/>
      <c r="B102" s="549"/>
      <c r="C102" s="549"/>
      <c r="D102" s="549"/>
      <c r="E102" s="549"/>
      <c r="F102" s="549"/>
      <c r="G102" s="549"/>
      <c r="H102" s="549"/>
      <c r="I102" s="549"/>
      <c r="J102" s="549"/>
      <c r="K102" s="549"/>
      <c r="L102" s="549"/>
      <c r="M102" s="549"/>
      <c r="N102" s="549"/>
      <c r="O102" s="549"/>
      <c r="P102" s="549"/>
      <c r="Q102" s="549"/>
      <c r="R102" s="549"/>
      <c r="S102" s="549"/>
      <c r="T102" s="549"/>
      <c r="U102" s="549"/>
      <c r="V102" s="549"/>
      <c r="W102" s="549"/>
      <c r="X102" s="549"/>
      <c r="Y102" s="549"/>
      <c r="Z102" s="549"/>
      <c r="AA102" s="549"/>
      <c r="AB102" s="549"/>
      <c r="AC102" s="549"/>
      <c r="AD102" s="549"/>
      <c r="AE102" s="549"/>
      <c r="AF102" s="549"/>
      <c r="AG102" s="549"/>
      <c r="AH102" s="549"/>
      <c r="AI102" s="549"/>
      <c r="AJ102" s="549"/>
      <c r="AK102" s="549"/>
      <c r="AL102" s="549"/>
      <c r="AM102" s="549"/>
    </row>
    <row r="103" spans="1:39" ht="15">
      <c r="A103" s="549"/>
      <c r="B103" s="549"/>
      <c r="C103" s="549"/>
      <c r="D103" s="549"/>
      <c r="E103" s="549"/>
      <c r="F103" s="549"/>
      <c r="G103" s="549"/>
      <c r="H103" s="549"/>
      <c r="I103" s="549"/>
      <c r="J103" s="549"/>
      <c r="K103" s="549"/>
      <c r="L103" s="549"/>
      <c r="M103" s="549"/>
      <c r="N103" s="549"/>
      <c r="O103" s="549"/>
      <c r="P103" s="549"/>
      <c r="Q103" s="549"/>
      <c r="R103" s="549"/>
      <c r="S103" s="549"/>
      <c r="T103" s="549"/>
      <c r="U103" s="549"/>
      <c r="V103" s="549"/>
      <c r="W103" s="549"/>
      <c r="X103" s="549"/>
      <c r="Y103" s="549"/>
      <c r="Z103" s="549"/>
      <c r="AA103" s="549"/>
      <c r="AB103" s="549"/>
      <c r="AC103" s="549"/>
      <c r="AD103" s="549"/>
      <c r="AE103" s="549"/>
      <c r="AF103" s="549"/>
      <c r="AG103" s="549"/>
      <c r="AH103" s="549"/>
      <c r="AI103" s="549"/>
      <c r="AJ103" s="549"/>
      <c r="AK103" s="549"/>
      <c r="AL103" s="549"/>
      <c r="AM103" s="549"/>
    </row>
    <row r="104" spans="1:39" ht="15">
      <c r="A104" s="549"/>
      <c r="B104" s="549"/>
      <c r="C104" s="549"/>
      <c r="D104" s="549"/>
      <c r="E104" s="549"/>
      <c r="F104" s="549"/>
      <c r="G104" s="549"/>
      <c r="H104" s="549"/>
      <c r="I104" s="549"/>
      <c r="J104" s="549"/>
      <c r="K104" s="549"/>
      <c r="L104" s="549"/>
      <c r="M104" s="549"/>
      <c r="N104" s="549"/>
      <c r="O104" s="549"/>
      <c r="P104" s="549"/>
      <c r="Q104" s="549"/>
      <c r="R104" s="549"/>
      <c r="S104" s="549"/>
      <c r="T104" s="549"/>
      <c r="U104" s="549"/>
      <c r="V104" s="549"/>
      <c r="W104" s="549"/>
      <c r="X104" s="549"/>
      <c r="Y104" s="549"/>
      <c r="Z104" s="549"/>
      <c r="AA104" s="549"/>
      <c r="AB104" s="549"/>
      <c r="AC104" s="549"/>
      <c r="AD104" s="549"/>
      <c r="AE104" s="549"/>
      <c r="AF104" s="549"/>
      <c r="AG104" s="549"/>
      <c r="AH104" s="549"/>
      <c r="AI104" s="549"/>
      <c r="AJ104" s="549"/>
      <c r="AK104" s="549"/>
      <c r="AL104" s="549"/>
      <c r="AM104" s="549"/>
    </row>
    <row r="105" spans="1:39" ht="15">
      <c r="A105" s="549"/>
      <c r="B105" s="549"/>
      <c r="C105" s="549"/>
      <c r="D105" s="549"/>
      <c r="E105" s="549"/>
      <c r="F105" s="549"/>
      <c r="G105" s="549"/>
      <c r="H105" s="549"/>
      <c r="I105" s="549"/>
      <c r="J105" s="549"/>
      <c r="K105" s="549"/>
      <c r="L105" s="549"/>
      <c r="M105" s="549"/>
      <c r="N105" s="549"/>
      <c r="O105" s="549"/>
      <c r="P105" s="549"/>
      <c r="Q105" s="549"/>
      <c r="R105" s="549"/>
      <c r="S105" s="549"/>
      <c r="T105" s="549"/>
      <c r="U105" s="549"/>
      <c r="V105" s="549"/>
      <c r="W105" s="549"/>
      <c r="X105" s="549"/>
      <c r="Y105" s="549"/>
      <c r="Z105" s="549"/>
      <c r="AA105" s="549"/>
      <c r="AB105" s="549"/>
      <c r="AC105" s="549"/>
      <c r="AD105" s="549"/>
      <c r="AE105" s="549"/>
      <c r="AF105" s="549"/>
      <c r="AG105" s="549"/>
      <c r="AH105" s="549"/>
      <c r="AI105" s="549"/>
      <c r="AJ105" s="549"/>
      <c r="AK105" s="549"/>
      <c r="AL105" s="549"/>
      <c r="AM105" s="549"/>
    </row>
    <row r="106" spans="1:39" ht="15">
      <c r="A106" s="549"/>
      <c r="B106" s="549"/>
      <c r="C106" s="549"/>
      <c r="D106" s="549"/>
      <c r="E106" s="549"/>
      <c r="F106" s="549"/>
      <c r="G106" s="549"/>
      <c r="H106" s="549"/>
      <c r="I106" s="549"/>
      <c r="J106" s="549"/>
      <c r="K106" s="549"/>
      <c r="L106" s="549"/>
      <c r="M106" s="549"/>
      <c r="N106" s="549"/>
      <c r="O106" s="549"/>
      <c r="P106" s="549"/>
      <c r="Q106" s="549"/>
      <c r="R106" s="549"/>
      <c r="S106" s="549"/>
      <c r="T106" s="549"/>
      <c r="U106" s="549"/>
      <c r="V106" s="549"/>
      <c r="W106" s="549"/>
      <c r="X106" s="549"/>
      <c r="Y106" s="549"/>
      <c r="Z106" s="549"/>
      <c r="AA106" s="549"/>
      <c r="AB106" s="549"/>
      <c r="AC106" s="549"/>
      <c r="AD106" s="549"/>
      <c r="AE106" s="549"/>
      <c r="AF106" s="549"/>
      <c r="AG106" s="549"/>
      <c r="AH106" s="549"/>
      <c r="AI106" s="549"/>
      <c r="AJ106" s="549"/>
      <c r="AK106" s="549"/>
      <c r="AL106" s="549"/>
      <c r="AM106" s="549"/>
    </row>
    <row r="107" spans="1:39" ht="15">
      <c r="A107" s="549"/>
      <c r="B107" s="549"/>
      <c r="C107" s="549"/>
      <c r="D107" s="549"/>
      <c r="E107" s="549"/>
      <c r="F107" s="549"/>
      <c r="G107" s="549"/>
      <c r="H107" s="549"/>
      <c r="I107" s="549"/>
      <c r="J107" s="549"/>
      <c r="K107" s="549"/>
      <c r="L107" s="549"/>
      <c r="M107" s="549"/>
      <c r="N107" s="549"/>
      <c r="O107" s="549"/>
      <c r="P107" s="549"/>
      <c r="Q107" s="549"/>
      <c r="R107" s="549"/>
      <c r="S107" s="549"/>
      <c r="T107" s="549"/>
      <c r="U107" s="549"/>
      <c r="V107" s="549"/>
      <c r="W107" s="549"/>
      <c r="X107" s="549"/>
      <c r="Y107" s="549"/>
      <c r="Z107" s="549"/>
      <c r="AA107" s="549"/>
      <c r="AB107" s="549"/>
      <c r="AC107" s="549"/>
      <c r="AD107" s="549"/>
      <c r="AE107" s="549"/>
      <c r="AF107" s="549"/>
      <c r="AG107" s="549"/>
      <c r="AH107" s="549"/>
      <c r="AI107" s="549"/>
      <c r="AJ107" s="549"/>
      <c r="AK107" s="549"/>
      <c r="AL107" s="549"/>
      <c r="AM107" s="549"/>
    </row>
    <row r="108" spans="1:39" ht="15">
      <c r="A108" s="549"/>
      <c r="B108" s="549"/>
      <c r="C108" s="549"/>
      <c r="D108" s="549"/>
      <c r="E108" s="549"/>
      <c r="F108" s="549"/>
      <c r="G108" s="549"/>
      <c r="H108" s="549"/>
      <c r="I108" s="549"/>
      <c r="J108" s="549"/>
      <c r="K108" s="549"/>
      <c r="L108" s="549"/>
      <c r="M108" s="549"/>
      <c r="N108" s="549"/>
      <c r="O108" s="549"/>
      <c r="P108" s="549"/>
      <c r="Q108" s="549"/>
      <c r="R108" s="549"/>
      <c r="S108" s="549"/>
      <c r="T108" s="549"/>
      <c r="U108" s="549"/>
      <c r="V108" s="549"/>
      <c r="W108" s="549"/>
      <c r="X108" s="549"/>
      <c r="Y108" s="549"/>
      <c r="Z108" s="549"/>
      <c r="AA108" s="549"/>
      <c r="AB108" s="549"/>
      <c r="AC108" s="549"/>
      <c r="AD108" s="549"/>
      <c r="AE108" s="549"/>
      <c r="AF108" s="549"/>
      <c r="AG108" s="549"/>
      <c r="AH108" s="549"/>
      <c r="AI108" s="549"/>
      <c r="AJ108" s="549"/>
      <c r="AK108" s="549"/>
      <c r="AL108" s="549"/>
      <c r="AM108" s="549"/>
    </row>
    <row r="109" spans="1:39" ht="15">
      <c r="A109" s="549"/>
      <c r="B109" s="549"/>
      <c r="C109" s="549"/>
      <c r="D109" s="549"/>
      <c r="E109" s="549"/>
      <c r="F109" s="549"/>
      <c r="G109" s="549"/>
      <c r="H109" s="549"/>
      <c r="I109" s="549"/>
      <c r="J109" s="549"/>
      <c r="K109" s="549"/>
      <c r="L109" s="549"/>
      <c r="M109" s="549"/>
      <c r="N109" s="549"/>
      <c r="O109" s="549"/>
      <c r="P109" s="549"/>
      <c r="Q109" s="549"/>
      <c r="R109" s="549"/>
      <c r="S109" s="549"/>
      <c r="T109" s="549"/>
      <c r="U109" s="549"/>
      <c r="V109" s="549"/>
      <c r="W109" s="549"/>
      <c r="X109" s="549"/>
      <c r="Y109" s="549"/>
      <c r="Z109" s="549"/>
      <c r="AA109" s="549"/>
      <c r="AB109" s="549"/>
      <c r="AC109" s="549"/>
      <c r="AD109" s="549"/>
      <c r="AE109" s="549"/>
      <c r="AF109" s="549"/>
      <c r="AG109" s="549"/>
      <c r="AH109" s="549"/>
      <c r="AI109" s="549"/>
      <c r="AJ109" s="549"/>
      <c r="AK109" s="549"/>
      <c r="AL109" s="549"/>
      <c r="AM109" s="549"/>
    </row>
    <row r="110" spans="1:39" ht="15">
      <c r="A110" s="549"/>
      <c r="B110" s="549"/>
      <c r="C110" s="549"/>
      <c r="D110" s="549"/>
      <c r="E110" s="549"/>
      <c r="F110" s="549"/>
      <c r="G110" s="549"/>
      <c r="H110" s="549"/>
      <c r="I110" s="549"/>
      <c r="J110" s="549"/>
      <c r="K110" s="549"/>
      <c r="L110" s="549"/>
      <c r="M110" s="549"/>
      <c r="N110" s="549"/>
      <c r="O110" s="549"/>
      <c r="P110" s="549"/>
      <c r="Q110" s="549"/>
      <c r="R110" s="549"/>
      <c r="S110" s="549"/>
      <c r="T110" s="549"/>
      <c r="U110" s="549"/>
      <c r="V110" s="549"/>
      <c r="W110" s="549"/>
      <c r="X110" s="549"/>
      <c r="Y110" s="549"/>
      <c r="Z110" s="549"/>
      <c r="AA110" s="549"/>
      <c r="AB110" s="549"/>
      <c r="AC110" s="549"/>
      <c r="AD110" s="549"/>
      <c r="AE110" s="549"/>
      <c r="AF110" s="549"/>
      <c r="AG110" s="549"/>
      <c r="AH110" s="549"/>
      <c r="AI110" s="549"/>
      <c r="AJ110" s="549"/>
      <c r="AK110" s="549"/>
      <c r="AL110" s="549"/>
      <c r="AM110" s="549"/>
    </row>
    <row r="111" spans="1:39" ht="15">
      <c r="A111" s="549"/>
      <c r="B111" s="549"/>
      <c r="C111" s="549"/>
      <c r="D111" s="549"/>
      <c r="E111" s="549"/>
      <c r="F111" s="549"/>
      <c r="G111" s="549"/>
      <c r="H111" s="549"/>
      <c r="I111" s="549"/>
      <c r="J111" s="549"/>
      <c r="K111" s="549"/>
      <c r="L111" s="549"/>
      <c r="M111" s="549"/>
      <c r="N111" s="549"/>
      <c r="O111" s="549"/>
      <c r="P111" s="549"/>
      <c r="Q111" s="549"/>
      <c r="R111" s="549"/>
      <c r="S111" s="549"/>
      <c r="T111" s="549"/>
      <c r="U111" s="549"/>
      <c r="V111" s="549"/>
      <c r="W111" s="549"/>
      <c r="X111" s="549"/>
      <c r="Y111" s="549"/>
      <c r="Z111" s="549"/>
      <c r="AA111" s="549"/>
      <c r="AB111" s="549"/>
      <c r="AC111" s="549"/>
      <c r="AD111" s="549"/>
      <c r="AE111" s="549"/>
      <c r="AF111" s="549"/>
      <c r="AG111" s="549"/>
      <c r="AH111" s="549"/>
      <c r="AI111" s="549"/>
      <c r="AJ111" s="549"/>
      <c r="AK111" s="549"/>
      <c r="AL111" s="549"/>
      <c r="AM111" s="549"/>
    </row>
    <row r="112" spans="1:39" ht="15">
      <c r="A112" s="549"/>
      <c r="B112" s="549"/>
      <c r="C112" s="549"/>
      <c r="D112" s="549"/>
      <c r="E112" s="549"/>
      <c r="F112" s="549"/>
      <c r="G112" s="549"/>
      <c r="H112" s="549"/>
      <c r="I112" s="549"/>
      <c r="J112" s="549"/>
      <c r="K112" s="549"/>
      <c r="L112" s="549"/>
      <c r="M112" s="549"/>
      <c r="N112" s="549"/>
      <c r="O112" s="549"/>
      <c r="P112" s="549"/>
      <c r="Q112" s="549"/>
      <c r="R112" s="549"/>
      <c r="S112" s="549"/>
      <c r="T112" s="549"/>
      <c r="U112" s="549"/>
      <c r="V112" s="549"/>
      <c r="W112" s="549"/>
      <c r="X112" s="549"/>
      <c r="Y112" s="549"/>
      <c r="Z112" s="549"/>
      <c r="AA112" s="549"/>
      <c r="AB112" s="549"/>
      <c r="AC112" s="549"/>
      <c r="AD112" s="549"/>
      <c r="AE112" s="549"/>
      <c r="AF112" s="549"/>
      <c r="AG112" s="549"/>
      <c r="AH112" s="549"/>
      <c r="AI112" s="549"/>
      <c r="AJ112" s="549"/>
      <c r="AK112" s="549"/>
      <c r="AL112" s="549"/>
      <c r="AM112" s="549"/>
    </row>
    <row r="113" spans="1:39" ht="15">
      <c r="A113" s="549"/>
      <c r="B113" s="549"/>
      <c r="C113" s="549"/>
      <c r="D113" s="549"/>
      <c r="E113" s="549"/>
      <c r="F113" s="549"/>
      <c r="G113" s="549"/>
      <c r="H113" s="549"/>
      <c r="I113" s="549"/>
      <c r="J113" s="549"/>
      <c r="K113" s="549"/>
      <c r="L113" s="549"/>
      <c r="M113" s="549"/>
      <c r="N113" s="549"/>
      <c r="O113" s="549"/>
      <c r="P113" s="549"/>
      <c r="Q113" s="549"/>
      <c r="R113" s="549"/>
      <c r="S113" s="549"/>
      <c r="T113" s="549"/>
      <c r="U113" s="549"/>
      <c r="V113" s="549"/>
      <c r="W113" s="549"/>
      <c r="X113" s="549"/>
      <c r="Y113" s="549"/>
      <c r="Z113" s="549"/>
      <c r="AA113" s="549"/>
      <c r="AB113" s="549"/>
      <c r="AC113" s="549"/>
      <c r="AD113" s="549"/>
      <c r="AE113" s="549"/>
      <c r="AF113" s="549"/>
      <c r="AG113" s="549"/>
      <c r="AH113" s="549"/>
      <c r="AI113" s="549"/>
      <c r="AJ113" s="549"/>
      <c r="AK113" s="549"/>
      <c r="AL113" s="549"/>
      <c r="AM113" s="549"/>
    </row>
    <row r="114" spans="1:39" ht="15">
      <c r="A114" s="549"/>
      <c r="B114" s="549"/>
      <c r="C114" s="549"/>
      <c r="D114" s="549"/>
      <c r="E114" s="549"/>
      <c r="F114" s="549"/>
      <c r="G114" s="549"/>
      <c r="H114" s="549"/>
      <c r="I114" s="549"/>
      <c r="J114" s="549"/>
      <c r="K114" s="549"/>
      <c r="L114" s="549"/>
      <c r="M114" s="549"/>
      <c r="N114" s="549"/>
      <c r="O114" s="549"/>
      <c r="P114" s="549"/>
      <c r="Q114" s="549"/>
      <c r="R114" s="549"/>
      <c r="S114" s="549"/>
      <c r="T114" s="549"/>
      <c r="U114" s="549"/>
      <c r="V114" s="549"/>
      <c r="W114" s="549"/>
      <c r="X114" s="549"/>
      <c r="Y114" s="549"/>
      <c r="Z114" s="549"/>
      <c r="AA114" s="549"/>
      <c r="AB114" s="549"/>
      <c r="AC114" s="549"/>
      <c r="AD114" s="549"/>
      <c r="AE114" s="549"/>
      <c r="AF114" s="549"/>
      <c r="AG114" s="549"/>
      <c r="AH114" s="549"/>
      <c r="AI114" s="549"/>
      <c r="AJ114" s="549"/>
      <c r="AK114" s="549"/>
      <c r="AL114" s="549"/>
      <c r="AM114" s="549"/>
    </row>
    <row r="115" spans="1:39" ht="15">
      <c r="A115" s="549"/>
      <c r="B115" s="549"/>
      <c r="C115" s="549"/>
      <c r="D115" s="549"/>
      <c r="E115" s="549"/>
      <c r="F115" s="549"/>
      <c r="G115" s="549"/>
      <c r="H115" s="549"/>
      <c r="I115" s="549"/>
      <c r="J115" s="549"/>
      <c r="K115" s="549"/>
      <c r="L115" s="549"/>
      <c r="M115" s="549"/>
      <c r="N115" s="549"/>
      <c r="O115" s="549"/>
      <c r="P115" s="549"/>
      <c r="Q115" s="549"/>
      <c r="R115" s="549"/>
      <c r="S115" s="549"/>
      <c r="T115" s="549"/>
      <c r="U115" s="549"/>
      <c r="V115" s="549"/>
      <c r="W115" s="549"/>
      <c r="X115" s="549"/>
      <c r="Y115" s="549"/>
      <c r="Z115" s="549"/>
      <c r="AA115" s="549"/>
      <c r="AB115" s="549"/>
      <c r="AC115" s="549"/>
      <c r="AD115" s="549"/>
      <c r="AE115" s="549"/>
      <c r="AF115" s="549"/>
      <c r="AG115" s="549"/>
      <c r="AH115" s="549"/>
      <c r="AI115" s="549"/>
      <c r="AJ115" s="549"/>
      <c r="AK115" s="549"/>
      <c r="AL115" s="549"/>
      <c r="AM115" s="549"/>
    </row>
    <row r="116" spans="1:39" ht="15">
      <c r="A116" s="549"/>
      <c r="B116" s="549"/>
      <c r="C116" s="549"/>
      <c r="D116" s="549"/>
      <c r="E116" s="549"/>
      <c r="F116" s="549"/>
      <c r="G116" s="549"/>
      <c r="H116" s="549"/>
      <c r="I116" s="549"/>
      <c r="J116" s="549"/>
      <c r="K116" s="549"/>
      <c r="L116" s="549"/>
      <c r="M116" s="549"/>
      <c r="N116" s="549"/>
      <c r="O116" s="549"/>
      <c r="P116" s="549"/>
      <c r="Q116" s="549"/>
      <c r="R116" s="549"/>
      <c r="S116" s="549"/>
      <c r="T116" s="549"/>
      <c r="U116" s="549"/>
      <c r="V116" s="549"/>
      <c r="W116" s="549"/>
      <c r="X116" s="549"/>
      <c r="Y116" s="549"/>
      <c r="Z116" s="549"/>
      <c r="AA116" s="549"/>
      <c r="AB116" s="549"/>
      <c r="AC116" s="549"/>
      <c r="AD116" s="549"/>
      <c r="AE116" s="549"/>
      <c r="AF116" s="549"/>
      <c r="AG116" s="549"/>
      <c r="AH116" s="549"/>
      <c r="AI116" s="549"/>
      <c r="AJ116" s="549"/>
      <c r="AK116" s="549"/>
      <c r="AL116" s="549"/>
      <c r="AM116" s="549"/>
    </row>
    <row r="117" spans="1:39" ht="15">
      <c r="A117" s="549"/>
      <c r="B117" s="549"/>
      <c r="C117" s="549"/>
      <c r="D117" s="549"/>
      <c r="E117" s="549"/>
      <c r="F117" s="549"/>
      <c r="G117" s="549"/>
      <c r="H117" s="549"/>
      <c r="I117" s="549"/>
      <c r="J117" s="549"/>
      <c r="K117" s="549"/>
      <c r="L117" s="549"/>
      <c r="M117" s="549"/>
      <c r="N117" s="549"/>
      <c r="O117" s="549"/>
      <c r="P117" s="549"/>
      <c r="Q117" s="549"/>
      <c r="R117" s="549"/>
      <c r="S117" s="549"/>
      <c r="T117" s="549"/>
      <c r="U117" s="549"/>
      <c r="V117" s="549"/>
      <c r="W117" s="549"/>
      <c r="X117" s="549"/>
      <c r="Y117" s="549"/>
      <c r="Z117" s="549"/>
      <c r="AA117" s="549"/>
      <c r="AB117" s="549"/>
      <c r="AC117" s="549"/>
      <c r="AD117" s="549"/>
      <c r="AE117" s="549"/>
      <c r="AF117" s="549"/>
      <c r="AG117" s="549"/>
      <c r="AH117" s="549"/>
      <c r="AI117" s="549"/>
      <c r="AJ117" s="549"/>
      <c r="AK117" s="549"/>
      <c r="AL117" s="549"/>
      <c r="AM117" s="549"/>
    </row>
    <row r="118" spans="1:39" ht="15">
      <c r="A118" s="549"/>
      <c r="B118" s="549"/>
      <c r="C118" s="549"/>
      <c r="D118" s="549"/>
      <c r="E118" s="549"/>
      <c r="F118" s="549"/>
      <c r="G118" s="549"/>
      <c r="H118" s="549"/>
      <c r="I118" s="549"/>
      <c r="J118" s="549"/>
      <c r="K118" s="549"/>
      <c r="L118" s="549"/>
      <c r="M118" s="549"/>
      <c r="N118" s="549"/>
      <c r="O118" s="549"/>
      <c r="P118" s="549"/>
      <c r="Q118" s="549"/>
      <c r="R118" s="549"/>
      <c r="S118" s="549"/>
      <c r="T118" s="549"/>
      <c r="U118" s="549"/>
      <c r="V118" s="549"/>
      <c r="W118" s="549"/>
      <c r="X118" s="549"/>
      <c r="Y118" s="549"/>
      <c r="Z118" s="549"/>
      <c r="AA118" s="549"/>
      <c r="AB118" s="549"/>
      <c r="AC118" s="549"/>
      <c r="AD118" s="549"/>
      <c r="AE118" s="549"/>
      <c r="AF118" s="549"/>
      <c r="AG118" s="549"/>
      <c r="AH118" s="549"/>
      <c r="AI118" s="549"/>
      <c r="AJ118" s="549"/>
      <c r="AK118" s="549"/>
      <c r="AL118" s="549"/>
      <c r="AM118" s="549"/>
    </row>
    <row r="119" spans="1:39" ht="15">
      <c r="A119" s="549"/>
      <c r="B119" s="549"/>
      <c r="C119" s="549"/>
      <c r="D119" s="549"/>
      <c r="E119" s="549"/>
      <c r="F119" s="549"/>
      <c r="G119" s="549"/>
      <c r="H119" s="549"/>
      <c r="I119" s="549"/>
      <c r="J119" s="549"/>
      <c r="K119" s="549"/>
      <c r="L119" s="549"/>
      <c r="M119" s="549"/>
      <c r="N119" s="549"/>
      <c r="O119" s="549"/>
      <c r="P119" s="549"/>
      <c r="Q119" s="549"/>
      <c r="R119" s="549"/>
      <c r="S119" s="549"/>
      <c r="T119" s="549"/>
      <c r="U119" s="549"/>
      <c r="V119" s="549"/>
      <c r="W119" s="549"/>
      <c r="X119" s="549"/>
      <c r="Y119" s="549"/>
      <c r="Z119" s="549"/>
      <c r="AA119" s="549"/>
      <c r="AB119" s="549"/>
      <c r="AC119" s="549"/>
      <c r="AD119" s="549"/>
      <c r="AE119" s="549"/>
      <c r="AF119" s="549"/>
      <c r="AG119" s="549"/>
      <c r="AH119" s="549"/>
      <c r="AI119" s="549"/>
      <c r="AJ119" s="549"/>
      <c r="AK119" s="549"/>
      <c r="AL119" s="549"/>
      <c r="AM119" s="549"/>
    </row>
    <row r="120" spans="1:39" ht="15">
      <c r="A120" s="549"/>
      <c r="B120" s="549"/>
      <c r="C120" s="549"/>
      <c r="D120" s="549"/>
      <c r="E120" s="549"/>
      <c r="F120" s="549"/>
      <c r="G120" s="549"/>
      <c r="H120" s="549"/>
      <c r="I120" s="549"/>
      <c r="J120" s="549"/>
      <c r="K120" s="549"/>
      <c r="L120" s="549"/>
      <c r="M120" s="549"/>
      <c r="N120" s="549"/>
      <c r="O120" s="549"/>
      <c r="P120" s="549"/>
      <c r="Q120" s="549"/>
      <c r="R120" s="549"/>
      <c r="S120" s="549"/>
      <c r="T120" s="549"/>
      <c r="U120" s="549"/>
      <c r="V120" s="549"/>
      <c r="W120" s="549"/>
      <c r="X120" s="549"/>
      <c r="Y120" s="549"/>
      <c r="Z120" s="549"/>
      <c r="AA120" s="549"/>
      <c r="AB120" s="549"/>
      <c r="AC120" s="549"/>
      <c r="AD120" s="549"/>
      <c r="AE120" s="549"/>
      <c r="AF120" s="549"/>
      <c r="AG120" s="549"/>
      <c r="AH120" s="549"/>
      <c r="AI120" s="549"/>
      <c r="AJ120" s="549"/>
      <c r="AK120" s="549"/>
      <c r="AL120" s="549"/>
      <c r="AM120" s="549"/>
    </row>
    <row r="121" spans="1:39" ht="15">
      <c r="A121" s="549"/>
      <c r="B121" s="549"/>
      <c r="C121" s="549"/>
      <c r="D121" s="549"/>
      <c r="E121" s="549"/>
      <c r="F121" s="549"/>
      <c r="G121" s="549"/>
      <c r="H121" s="549"/>
      <c r="I121" s="549"/>
      <c r="J121" s="549"/>
      <c r="K121" s="549"/>
      <c r="L121" s="549"/>
      <c r="M121" s="549"/>
      <c r="N121" s="549"/>
      <c r="O121" s="549"/>
      <c r="P121" s="549"/>
      <c r="Q121" s="549"/>
      <c r="R121" s="549"/>
      <c r="S121" s="549"/>
      <c r="T121" s="549"/>
      <c r="U121" s="549"/>
      <c r="V121" s="549"/>
      <c r="W121" s="549"/>
      <c r="X121" s="549"/>
      <c r="Y121" s="549"/>
      <c r="Z121" s="549"/>
      <c r="AA121" s="549"/>
      <c r="AB121" s="549"/>
      <c r="AC121" s="549"/>
      <c r="AD121" s="549"/>
      <c r="AE121" s="549"/>
      <c r="AF121" s="549"/>
      <c r="AG121" s="549"/>
      <c r="AH121" s="549"/>
      <c r="AI121" s="549"/>
      <c r="AJ121" s="549"/>
      <c r="AK121" s="549"/>
      <c r="AL121" s="549"/>
      <c r="AM121" s="549"/>
    </row>
    <row r="122" spans="1:39" ht="15">
      <c r="A122" s="549"/>
      <c r="B122" s="549"/>
      <c r="C122" s="549"/>
      <c r="D122" s="549"/>
      <c r="E122" s="549"/>
      <c r="F122" s="549"/>
      <c r="G122" s="549"/>
      <c r="H122" s="549"/>
      <c r="I122" s="549"/>
      <c r="J122" s="549"/>
      <c r="K122" s="549"/>
      <c r="L122" s="549"/>
      <c r="M122" s="549"/>
      <c r="N122" s="549"/>
      <c r="O122" s="549"/>
      <c r="P122" s="549"/>
      <c r="Q122" s="549"/>
      <c r="R122" s="549"/>
      <c r="S122" s="549"/>
      <c r="T122" s="549"/>
      <c r="U122" s="549"/>
      <c r="V122" s="549"/>
      <c r="W122" s="549"/>
      <c r="X122" s="549"/>
      <c r="Y122" s="549"/>
      <c r="Z122" s="549"/>
      <c r="AA122" s="549"/>
      <c r="AB122" s="549"/>
      <c r="AC122" s="549"/>
      <c r="AD122" s="549"/>
      <c r="AE122" s="549"/>
      <c r="AF122" s="549"/>
      <c r="AG122" s="549"/>
      <c r="AH122" s="549"/>
      <c r="AI122" s="549"/>
      <c r="AJ122" s="549"/>
      <c r="AK122" s="549"/>
      <c r="AL122" s="549"/>
      <c r="AM122" s="549"/>
    </row>
    <row r="123" spans="1:39" ht="15">
      <c r="A123" s="549"/>
      <c r="B123" s="549"/>
      <c r="C123" s="549"/>
      <c r="D123" s="549"/>
      <c r="E123" s="549"/>
      <c r="F123" s="549"/>
      <c r="G123" s="549"/>
      <c r="H123" s="549"/>
      <c r="I123" s="549"/>
      <c r="J123" s="549"/>
      <c r="K123" s="549"/>
      <c r="L123" s="549"/>
      <c r="M123" s="549"/>
      <c r="N123" s="549"/>
      <c r="O123" s="549"/>
      <c r="P123" s="549"/>
      <c r="Q123" s="549"/>
      <c r="R123" s="549"/>
      <c r="S123" s="549"/>
      <c r="T123" s="549"/>
      <c r="U123" s="549"/>
      <c r="V123" s="549"/>
      <c r="W123" s="549"/>
      <c r="X123" s="549"/>
      <c r="Y123" s="549"/>
      <c r="Z123" s="549"/>
      <c r="AA123" s="549"/>
      <c r="AB123" s="549"/>
      <c r="AC123" s="549"/>
      <c r="AD123" s="549"/>
      <c r="AE123" s="549"/>
      <c r="AF123" s="549"/>
      <c r="AG123" s="549"/>
      <c r="AH123" s="549"/>
      <c r="AI123" s="549"/>
      <c r="AJ123" s="549"/>
      <c r="AK123" s="549"/>
      <c r="AL123" s="549"/>
      <c r="AM123" s="549"/>
    </row>
    <row r="124" spans="1:39" ht="15">
      <c r="A124" s="549"/>
      <c r="B124" s="549"/>
      <c r="C124" s="549"/>
      <c r="D124" s="549"/>
      <c r="E124" s="549"/>
      <c r="F124" s="549"/>
      <c r="G124" s="549"/>
      <c r="H124" s="549"/>
      <c r="I124" s="549"/>
      <c r="J124" s="549"/>
      <c r="K124" s="549"/>
      <c r="L124" s="549"/>
      <c r="M124" s="549"/>
      <c r="N124" s="549"/>
      <c r="O124" s="549"/>
      <c r="P124" s="549"/>
      <c r="Q124" s="549"/>
      <c r="R124" s="549"/>
      <c r="S124" s="549"/>
      <c r="T124" s="549"/>
      <c r="U124" s="549"/>
      <c r="V124" s="549"/>
      <c r="W124" s="549"/>
      <c r="X124" s="549"/>
      <c r="Y124" s="549"/>
      <c r="Z124" s="549"/>
      <c r="AA124" s="549"/>
      <c r="AB124" s="549"/>
      <c r="AC124" s="549"/>
      <c r="AD124" s="549"/>
      <c r="AE124" s="549"/>
      <c r="AF124" s="549"/>
      <c r="AG124" s="549"/>
      <c r="AH124" s="549"/>
      <c r="AI124" s="549"/>
      <c r="AJ124" s="549"/>
      <c r="AK124" s="549"/>
      <c r="AL124" s="549"/>
      <c r="AM124" s="549"/>
    </row>
    <row r="125" spans="1:39" ht="15">
      <c r="A125" s="549"/>
      <c r="B125" s="549"/>
      <c r="C125" s="549"/>
      <c r="D125" s="549"/>
      <c r="E125" s="549"/>
      <c r="F125" s="549"/>
      <c r="G125" s="549"/>
      <c r="H125" s="549"/>
      <c r="I125" s="549"/>
      <c r="J125" s="549"/>
      <c r="K125" s="549"/>
      <c r="L125" s="549"/>
      <c r="M125" s="549"/>
      <c r="N125" s="549"/>
      <c r="O125" s="549"/>
      <c r="P125" s="549"/>
      <c r="Q125" s="549"/>
      <c r="R125" s="549"/>
      <c r="S125" s="549"/>
      <c r="T125" s="549"/>
      <c r="U125" s="549"/>
      <c r="V125" s="549"/>
      <c r="W125" s="549"/>
      <c r="X125" s="549"/>
      <c r="Y125" s="549"/>
      <c r="Z125" s="549"/>
      <c r="AA125" s="549"/>
      <c r="AB125" s="549"/>
      <c r="AC125" s="549"/>
      <c r="AD125" s="549"/>
      <c r="AE125" s="549"/>
      <c r="AF125" s="549"/>
      <c r="AG125" s="549"/>
      <c r="AH125" s="549"/>
      <c r="AI125" s="549"/>
      <c r="AJ125" s="549"/>
      <c r="AK125" s="549"/>
      <c r="AL125" s="549"/>
      <c r="AM125" s="549"/>
    </row>
    <row r="126" spans="1:39" ht="15">
      <c r="A126" s="549"/>
      <c r="B126" s="549"/>
      <c r="C126" s="549"/>
      <c r="D126" s="549"/>
      <c r="E126" s="549"/>
      <c r="F126" s="549"/>
      <c r="G126" s="549"/>
      <c r="H126" s="549"/>
      <c r="I126" s="549"/>
      <c r="J126" s="549"/>
      <c r="K126" s="549"/>
      <c r="L126" s="549"/>
      <c r="M126" s="549"/>
      <c r="N126" s="549"/>
      <c r="O126" s="549"/>
      <c r="P126" s="549"/>
      <c r="Q126" s="549"/>
      <c r="R126" s="549"/>
      <c r="S126" s="549"/>
      <c r="T126" s="549"/>
      <c r="U126" s="549"/>
      <c r="V126" s="549"/>
      <c r="W126" s="549"/>
      <c r="X126" s="549"/>
      <c r="Y126" s="549"/>
      <c r="Z126" s="549"/>
      <c r="AA126" s="549"/>
      <c r="AB126" s="549"/>
      <c r="AC126" s="549"/>
      <c r="AD126" s="549"/>
      <c r="AE126" s="549"/>
      <c r="AF126" s="549"/>
      <c r="AG126" s="549"/>
      <c r="AH126" s="549"/>
      <c r="AI126" s="549"/>
      <c r="AJ126" s="549"/>
      <c r="AK126" s="549"/>
      <c r="AL126" s="549"/>
      <c r="AM126" s="549"/>
    </row>
    <row r="127" spans="1:39" ht="15">
      <c r="A127" s="549"/>
      <c r="B127" s="549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549"/>
      <c r="AD127" s="549"/>
      <c r="AE127" s="549"/>
      <c r="AF127" s="549"/>
      <c r="AG127" s="549"/>
      <c r="AH127" s="549"/>
      <c r="AI127" s="549"/>
      <c r="AJ127" s="549"/>
      <c r="AK127" s="549"/>
      <c r="AL127" s="549"/>
      <c r="AM127" s="549"/>
    </row>
    <row r="128" spans="1:39" ht="15">
      <c r="A128" s="549"/>
      <c r="B128" s="549"/>
      <c r="C128" s="549"/>
      <c r="D128" s="549"/>
      <c r="E128" s="549"/>
      <c r="F128" s="549"/>
      <c r="G128" s="549"/>
      <c r="H128" s="549"/>
      <c r="I128" s="549"/>
      <c r="J128" s="549"/>
      <c r="K128" s="549"/>
      <c r="L128" s="549"/>
      <c r="M128" s="549"/>
      <c r="N128" s="549"/>
      <c r="O128" s="549"/>
      <c r="P128" s="549"/>
      <c r="Q128" s="549"/>
      <c r="R128" s="549"/>
      <c r="S128" s="549"/>
      <c r="T128" s="549"/>
      <c r="U128" s="549"/>
      <c r="V128" s="549"/>
      <c r="W128" s="549"/>
      <c r="X128" s="549"/>
      <c r="Y128" s="549"/>
      <c r="Z128" s="549"/>
      <c r="AA128" s="549"/>
      <c r="AB128" s="549"/>
      <c r="AC128" s="549"/>
      <c r="AD128" s="549"/>
      <c r="AE128" s="549"/>
      <c r="AF128" s="549"/>
      <c r="AG128" s="549"/>
      <c r="AH128" s="549"/>
      <c r="AI128" s="549"/>
      <c r="AJ128" s="549"/>
      <c r="AK128" s="549"/>
      <c r="AL128" s="549"/>
      <c r="AM128" s="549"/>
    </row>
    <row r="129" spans="1:39" ht="15">
      <c r="A129" s="549"/>
      <c r="B129" s="549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49"/>
      <c r="AD129" s="549"/>
      <c r="AE129" s="549"/>
      <c r="AF129" s="549"/>
      <c r="AG129" s="549"/>
      <c r="AH129" s="549"/>
      <c r="AI129" s="549"/>
      <c r="AJ129" s="549"/>
      <c r="AK129" s="549"/>
      <c r="AL129" s="549"/>
      <c r="AM129" s="549"/>
    </row>
    <row r="130" spans="1:39" ht="15">
      <c r="A130" s="549"/>
      <c r="B130" s="549"/>
      <c r="C130" s="549"/>
      <c r="D130" s="549"/>
      <c r="E130" s="549"/>
      <c r="F130" s="549"/>
      <c r="G130" s="549"/>
      <c r="H130" s="549"/>
      <c r="I130" s="549"/>
      <c r="J130" s="549"/>
      <c r="K130" s="549"/>
      <c r="L130" s="549"/>
      <c r="M130" s="549"/>
      <c r="N130" s="549"/>
      <c r="O130" s="549"/>
      <c r="P130" s="549"/>
      <c r="Q130" s="549"/>
      <c r="R130" s="549"/>
      <c r="S130" s="549"/>
      <c r="T130" s="549"/>
      <c r="U130" s="549"/>
      <c r="V130" s="549"/>
      <c r="W130" s="549"/>
      <c r="X130" s="549"/>
      <c r="Y130" s="549"/>
      <c r="Z130" s="549"/>
      <c r="AA130" s="549"/>
      <c r="AB130" s="549"/>
      <c r="AC130" s="549"/>
      <c r="AD130" s="549"/>
      <c r="AE130" s="549"/>
      <c r="AF130" s="549"/>
      <c r="AG130" s="549"/>
      <c r="AH130" s="549"/>
      <c r="AI130" s="549"/>
      <c r="AJ130" s="549"/>
      <c r="AK130" s="549"/>
      <c r="AL130" s="549"/>
      <c r="AM130" s="549"/>
    </row>
    <row r="131" spans="1:39" ht="15">
      <c r="A131" s="549"/>
      <c r="B131" s="549"/>
      <c r="C131" s="549"/>
      <c r="D131" s="549"/>
      <c r="E131" s="549"/>
      <c r="F131" s="549"/>
      <c r="G131" s="549"/>
      <c r="H131" s="549"/>
      <c r="I131" s="549"/>
      <c r="J131" s="549"/>
      <c r="K131" s="549"/>
      <c r="L131" s="549"/>
      <c r="M131" s="549"/>
      <c r="N131" s="549"/>
      <c r="O131" s="549"/>
      <c r="P131" s="549"/>
      <c r="Q131" s="549"/>
      <c r="R131" s="549"/>
      <c r="S131" s="549"/>
      <c r="T131" s="549"/>
      <c r="U131" s="549"/>
      <c r="V131" s="549"/>
      <c r="W131" s="549"/>
      <c r="X131" s="549"/>
      <c r="Y131" s="549"/>
      <c r="Z131" s="549"/>
      <c r="AA131" s="549"/>
      <c r="AB131" s="549"/>
      <c r="AC131" s="549"/>
      <c r="AD131" s="549"/>
      <c r="AE131" s="549"/>
      <c r="AF131" s="549"/>
      <c r="AG131" s="549"/>
      <c r="AH131" s="549"/>
      <c r="AI131" s="549"/>
      <c r="AJ131" s="549"/>
      <c r="AK131" s="549"/>
      <c r="AL131" s="549"/>
      <c r="AM131" s="549"/>
    </row>
    <row r="132" spans="1:39" ht="15">
      <c r="A132" s="549"/>
      <c r="B132" s="549"/>
      <c r="C132" s="549"/>
      <c r="D132" s="549"/>
      <c r="E132" s="549"/>
      <c r="F132" s="549"/>
      <c r="G132" s="549"/>
      <c r="H132" s="549"/>
      <c r="I132" s="549"/>
      <c r="J132" s="549"/>
      <c r="K132" s="549"/>
      <c r="L132" s="549"/>
      <c r="M132" s="549"/>
      <c r="N132" s="549"/>
      <c r="O132" s="549"/>
      <c r="P132" s="549"/>
      <c r="Q132" s="549"/>
      <c r="R132" s="549"/>
      <c r="S132" s="549"/>
      <c r="T132" s="549"/>
      <c r="U132" s="549"/>
      <c r="V132" s="549"/>
      <c r="W132" s="549"/>
      <c r="X132" s="549"/>
      <c r="Y132" s="549"/>
      <c r="Z132" s="549"/>
      <c r="AA132" s="549"/>
      <c r="AB132" s="549"/>
      <c r="AC132" s="549"/>
      <c r="AD132" s="549"/>
      <c r="AE132" s="549"/>
      <c r="AF132" s="549"/>
      <c r="AG132" s="549"/>
      <c r="AH132" s="549"/>
      <c r="AI132" s="549"/>
      <c r="AJ132" s="549"/>
      <c r="AK132" s="549"/>
      <c r="AL132" s="549"/>
      <c r="AM132" s="549"/>
    </row>
    <row r="133" spans="1:39" ht="15">
      <c r="A133" s="549"/>
      <c r="B133" s="549"/>
      <c r="C133" s="549"/>
      <c r="D133" s="549"/>
      <c r="E133" s="549"/>
      <c r="F133" s="549"/>
      <c r="G133" s="549"/>
      <c r="H133" s="549"/>
      <c r="I133" s="549"/>
      <c r="J133" s="549"/>
      <c r="K133" s="549"/>
      <c r="L133" s="549"/>
      <c r="M133" s="549"/>
      <c r="N133" s="549"/>
      <c r="O133" s="549"/>
      <c r="P133" s="549"/>
      <c r="Q133" s="549"/>
      <c r="R133" s="549"/>
      <c r="S133" s="549"/>
      <c r="T133" s="549"/>
      <c r="U133" s="549"/>
      <c r="V133" s="549"/>
      <c r="W133" s="549"/>
      <c r="X133" s="549"/>
      <c r="Y133" s="549"/>
      <c r="Z133" s="549"/>
      <c r="AA133" s="549"/>
      <c r="AB133" s="549"/>
      <c r="AC133" s="549"/>
      <c r="AD133" s="549"/>
      <c r="AE133" s="549"/>
      <c r="AF133" s="549"/>
      <c r="AG133" s="549"/>
      <c r="AH133" s="549"/>
      <c r="AI133" s="549"/>
      <c r="AJ133" s="549"/>
      <c r="AK133" s="549"/>
      <c r="AL133" s="549"/>
      <c r="AM133" s="549"/>
    </row>
    <row r="134" spans="1:39" ht="15">
      <c r="A134" s="549"/>
      <c r="B134" s="549"/>
      <c r="C134" s="549"/>
      <c r="D134" s="549"/>
      <c r="E134" s="549"/>
      <c r="F134" s="549"/>
      <c r="G134" s="549"/>
      <c r="H134" s="549"/>
      <c r="I134" s="549"/>
      <c r="J134" s="549"/>
      <c r="K134" s="549"/>
      <c r="L134" s="549"/>
      <c r="M134" s="549"/>
      <c r="N134" s="549"/>
      <c r="O134" s="549"/>
      <c r="P134" s="549"/>
      <c r="Q134" s="549"/>
      <c r="R134" s="549"/>
      <c r="S134" s="549"/>
      <c r="T134" s="549"/>
      <c r="U134" s="549"/>
      <c r="V134" s="549"/>
      <c r="W134" s="549"/>
      <c r="X134" s="549"/>
      <c r="Y134" s="549"/>
      <c r="Z134" s="549"/>
      <c r="AA134" s="549"/>
      <c r="AB134" s="549"/>
      <c r="AC134" s="549"/>
      <c r="AD134" s="549"/>
      <c r="AE134" s="549"/>
      <c r="AF134" s="549"/>
      <c r="AG134" s="549"/>
      <c r="AH134" s="549"/>
      <c r="AI134" s="549"/>
      <c r="AJ134" s="549"/>
      <c r="AK134" s="549"/>
      <c r="AL134" s="549"/>
      <c r="AM134" s="549"/>
    </row>
    <row r="135" spans="1:39" ht="15">
      <c r="A135" s="549"/>
      <c r="B135" s="549"/>
      <c r="C135" s="549"/>
      <c r="D135" s="549"/>
      <c r="E135" s="549"/>
      <c r="F135" s="549"/>
      <c r="G135" s="549"/>
      <c r="H135" s="549"/>
      <c r="I135" s="549"/>
      <c r="J135" s="549"/>
      <c r="K135" s="549"/>
      <c r="L135" s="549"/>
      <c r="M135" s="549"/>
      <c r="N135" s="549"/>
      <c r="O135" s="549"/>
      <c r="P135" s="549"/>
      <c r="Q135" s="549"/>
      <c r="R135" s="549"/>
      <c r="S135" s="549"/>
      <c r="T135" s="549"/>
      <c r="U135" s="549"/>
      <c r="V135" s="549"/>
      <c r="W135" s="549"/>
      <c r="X135" s="549"/>
      <c r="Y135" s="549"/>
      <c r="Z135" s="549"/>
      <c r="AA135" s="549"/>
      <c r="AB135" s="549"/>
      <c r="AC135" s="549"/>
      <c r="AD135" s="549"/>
      <c r="AE135" s="549"/>
      <c r="AF135" s="549"/>
      <c r="AG135" s="549"/>
      <c r="AH135" s="549"/>
      <c r="AI135" s="549"/>
      <c r="AJ135" s="549"/>
      <c r="AK135" s="549"/>
      <c r="AL135" s="549"/>
      <c r="AM135" s="549"/>
    </row>
    <row r="136" spans="1:39" ht="15">
      <c r="A136" s="549"/>
      <c r="B136" s="549"/>
      <c r="C136" s="549"/>
      <c r="D136" s="549"/>
      <c r="E136" s="549"/>
      <c r="F136" s="549"/>
      <c r="G136" s="549"/>
      <c r="H136" s="549"/>
      <c r="I136" s="549"/>
      <c r="J136" s="549"/>
      <c r="K136" s="549"/>
      <c r="L136" s="549"/>
      <c r="M136" s="549"/>
      <c r="N136" s="549"/>
      <c r="O136" s="549"/>
      <c r="P136" s="549"/>
      <c r="Q136" s="549"/>
      <c r="R136" s="549"/>
      <c r="S136" s="549"/>
      <c r="T136" s="549"/>
      <c r="U136" s="549"/>
      <c r="V136" s="549"/>
      <c r="W136" s="549"/>
      <c r="X136" s="549"/>
      <c r="Y136" s="549"/>
      <c r="Z136" s="549"/>
      <c r="AA136" s="549"/>
      <c r="AB136" s="549"/>
      <c r="AC136" s="549"/>
      <c r="AD136" s="549"/>
      <c r="AE136" s="549"/>
      <c r="AF136" s="549"/>
      <c r="AG136" s="549"/>
      <c r="AH136" s="549"/>
      <c r="AI136" s="549"/>
      <c r="AJ136" s="549"/>
      <c r="AK136" s="549"/>
      <c r="AL136" s="549"/>
      <c r="AM136" s="549"/>
    </row>
    <row r="137" spans="1:39" ht="15">
      <c r="A137" s="549"/>
      <c r="B137" s="549"/>
      <c r="C137" s="549"/>
      <c r="D137" s="549"/>
      <c r="E137" s="549"/>
      <c r="F137" s="549"/>
      <c r="G137" s="549"/>
      <c r="H137" s="549"/>
      <c r="I137" s="549"/>
      <c r="J137" s="549"/>
      <c r="K137" s="549"/>
      <c r="L137" s="549"/>
      <c r="M137" s="549"/>
      <c r="N137" s="549"/>
      <c r="O137" s="549"/>
      <c r="P137" s="549"/>
      <c r="Q137" s="549"/>
      <c r="R137" s="549"/>
      <c r="S137" s="549"/>
      <c r="T137" s="549"/>
      <c r="U137" s="549"/>
      <c r="V137" s="549"/>
      <c r="W137" s="549"/>
      <c r="X137" s="549"/>
      <c r="Y137" s="549"/>
      <c r="Z137" s="549"/>
      <c r="AA137" s="549"/>
      <c r="AB137" s="549"/>
      <c r="AC137" s="549"/>
      <c r="AD137" s="549"/>
      <c r="AE137" s="549"/>
      <c r="AF137" s="549"/>
      <c r="AG137" s="549"/>
      <c r="AH137" s="549"/>
      <c r="AI137" s="549"/>
      <c r="AJ137" s="549"/>
      <c r="AK137" s="549"/>
      <c r="AL137" s="549"/>
      <c r="AM137" s="549"/>
    </row>
    <row r="138" spans="1:39" ht="15">
      <c r="A138" s="549"/>
      <c r="B138" s="549"/>
      <c r="C138" s="549"/>
      <c r="D138" s="549"/>
      <c r="E138" s="549"/>
      <c r="F138" s="549"/>
      <c r="G138" s="549"/>
      <c r="H138" s="549"/>
      <c r="I138" s="549"/>
      <c r="J138" s="549"/>
      <c r="K138" s="549"/>
      <c r="L138" s="549"/>
      <c r="M138" s="549"/>
      <c r="N138" s="549"/>
      <c r="O138" s="549"/>
      <c r="P138" s="549"/>
      <c r="Q138" s="549"/>
      <c r="R138" s="549"/>
      <c r="S138" s="549"/>
      <c r="T138" s="549"/>
      <c r="U138" s="549"/>
      <c r="V138" s="549"/>
      <c r="W138" s="549"/>
      <c r="X138" s="549"/>
      <c r="Y138" s="549"/>
      <c r="Z138" s="549"/>
      <c r="AA138" s="549"/>
      <c r="AB138" s="549"/>
      <c r="AC138" s="549"/>
      <c r="AD138" s="549"/>
      <c r="AE138" s="549"/>
      <c r="AF138" s="549"/>
      <c r="AG138" s="549"/>
      <c r="AH138" s="549"/>
      <c r="AI138" s="549"/>
      <c r="AJ138" s="549"/>
      <c r="AK138" s="549"/>
      <c r="AL138" s="549"/>
      <c r="AM138" s="549"/>
    </row>
    <row r="139" spans="1:39" ht="15">
      <c r="A139" s="549"/>
      <c r="B139" s="549"/>
      <c r="C139" s="549"/>
      <c r="D139" s="549"/>
      <c r="E139" s="549"/>
      <c r="F139" s="549"/>
      <c r="G139" s="549"/>
      <c r="H139" s="549"/>
      <c r="I139" s="549"/>
      <c r="J139" s="549"/>
      <c r="K139" s="549"/>
      <c r="L139" s="549"/>
      <c r="M139" s="549"/>
      <c r="N139" s="549"/>
      <c r="O139" s="549"/>
      <c r="P139" s="549"/>
      <c r="Q139" s="549"/>
      <c r="R139" s="549"/>
      <c r="S139" s="549"/>
      <c r="T139" s="549"/>
      <c r="U139" s="549"/>
      <c r="V139" s="549"/>
      <c r="W139" s="549"/>
      <c r="X139" s="549"/>
      <c r="Y139" s="549"/>
      <c r="Z139" s="549"/>
      <c r="AA139" s="549"/>
      <c r="AB139" s="549"/>
      <c r="AC139" s="549"/>
      <c r="AD139" s="549"/>
      <c r="AE139" s="549"/>
      <c r="AF139" s="549"/>
      <c r="AG139" s="549"/>
      <c r="AH139" s="549"/>
      <c r="AI139" s="549"/>
      <c r="AJ139" s="549"/>
      <c r="AK139" s="549"/>
      <c r="AL139" s="549"/>
      <c r="AM139" s="549"/>
    </row>
    <row r="140" spans="1:39" ht="15">
      <c r="A140" s="549"/>
      <c r="B140" s="549"/>
      <c r="C140" s="549"/>
      <c r="D140" s="549"/>
      <c r="E140" s="549"/>
      <c r="F140" s="549"/>
      <c r="G140" s="549"/>
      <c r="H140" s="549"/>
      <c r="I140" s="549"/>
      <c r="J140" s="549"/>
      <c r="K140" s="549"/>
      <c r="L140" s="549"/>
      <c r="M140" s="549"/>
      <c r="N140" s="549"/>
      <c r="O140" s="549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549"/>
      <c r="AI140" s="549"/>
      <c r="AJ140" s="549"/>
      <c r="AK140" s="549"/>
      <c r="AL140" s="549"/>
      <c r="AM140" s="549"/>
    </row>
    <row r="141" spans="1:39" ht="15">
      <c r="A141" s="549"/>
      <c r="B141" s="549"/>
      <c r="C141" s="549"/>
      <c r="D141" s="549"/>
      <c r="E141" s="549"/>
      <c r="F141" s="549"/>
      <c r="G141" s="549"/>
      <c r="H141" s="549"/>
      <c r="I141" s="549"/>
      <c r="J141" s="549"/>
      <c r="K141" s="549"/>
      <c r="L141" s="549"/>
      <c r="M141" s="549"/>
      <c r="N141" s="549"/>
      <c r="O141" s="549"/>
      <c r="P141" s="549"/>
      <c r="Q141" s="549"/>
      <c r="R141" s="549"/>
      <c r="S141" s="549"/>
      <c r="T141" s="549"/>
      <c r="U141" s="549"/>
      <c r="V141" s="549"/>
      <c r="W141" s="54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549"/>
      <c r="AI141" s="549"/>
      <c r="AJ141" s="549"/>
      <c r="AK141" s="549"/>
      <c r="AL141" s="549"/>
      <c r="AM141" s="549"/>
    </row>
    <row r="142" spans="1:39" ht="15">
      <c r="A142" s="549"/>
      <c r="B142" s="549"/>
      <c r="C142" s="549"/>
      <c r="D142" s="549"/>
      <c r="E142" s="549"/>
      <c r="F142" s="549"/>
      <c r="G142" s="549"/>
      <c r="H142" s="549"/>
      <c r="I142" s="549"/>
      <c r="J142" s="549"/>
      <c r="K142" s="549"/>
      <c r="L142" s="549"/>
      <c r="M142" s="549"/>
      <c r="N142" s="549"/>
      <c r="O142" s="549"/>
      <c r="P142" s="549"/>
      <c r="Q142" s="549"/>
      <c r="R142" s="549"/>
      <c r="S142" s="549"/>
      <c r="T142" s="549"/>
      <c r="U142" s="549"/>
      <c r="V142" s="549"/>
      <c r="W142" s="549"/>
      <c r="X142" s="549"/>
      <c r="Y142" s="549"/>
      <c r="Z142" s="549"/>
      <c r="AA142" s="549"/>
      <c r="AB142" s="549"/>
      <c r="AC142" s="549"/>
      <c r="AD142" s="549"/>
      <c r="AE142" s="549"/>
      <c r="AF142" s="549"/>
      <c r="AG142" s="549"/>
      <c r="AH142" s="549"/>
      <c r="AI142" s="549"/>
      <c r="AJ142" s="549"/>
      <c r="AK142" s="549"/>
      <c r="AL142" s="549"/>
      <c r="AM142" s="549"/>
    </row>
    <row r="143" spans="1:39" ht="15">
      <c r="A143" s="549"/>
      <c r="B143" s="549"/>
      <c r="C143" s="549"/>
      <c r="D143" s="549"/>
      <c r="E143" s="549"/>
      <c r="F143" s="549"/>
      <c r="G143" s="549"/>
      <c r="H143" s="549"/>
      <c r="I143" s="549"/>
      <c r="J143" s="549"/>
      <c r="K143" s="549"/>
      <c r="L143" s="549"/>
      <c r="M143" s="549"/>
      <c r="N143" s="549"/>
      <c r="O143" s="549"/>
      <c r="P143" s="549"/>
      <c r="Q143" s="549"/>
      <c r="R143" s="549"/>
      <c r="S143" s="549"/>
      <c r="T143" s="549"/>
      <c r="U143" s="549"/>
      <c r="V143" s="549"/>
      <c r="W143" s="549"/>
      <c r="X143" s="549"/>
      <c r="Y143" s="549"/>
      <c r="Z143" s="549"/>
      <c r="AA143" s="549"/>
      <c r="AB143" s="549"/>
      <c r="AC143" s="549"/>
      <c r="AD143" s="549"/>
      <c r="AE143" s="549"/>
      <c r="AF143" s="549"/>
      <c r="AG143" s="549"/>
      <c r="AH143" s="549"/>
      <c r="AI143" s="549"/>
      <c r="AJ143" s="549"/>
      <c r="AK143" s="549"/>
      <c r="AL143" s="549"/>
      <c r="AM143" s="549"/>
    </row>
    <row r="144" spans="1:39" ht="15">
      <c r="A144" s="549"/>
      <c r="B144" s="549"/>
      <c r="C144" s="549"/>
      <c r="D144" s="549"/>
      <c r="E144" s="549"/>
      <c r="F144" s="549"/>
      <c r="G144" s="549"/>
      <c r="H144" s="549"/>
      <c r="I144" s="549"/>
      <c r="J144" s="549"/>
      <c r="K144" s="549"/>
      <c r="L144" s="549"/>
      <c r="M144" s="549"/>
      <c r="N144" s="549"/>
      <c r="O144" s="549"/>
      <c r="P144" s="549"/>
      <c r="Q144" s="549"/>
      <c r="R144" s="549"/>
      <c r="S144" s="549"/>
      <c r="T144" s="549"/>
      <c r="U144" s="549"/>
      <c r="V144" s="549"/>
      <c r="W144" s="549"/>
      <c r="X144" s="549"/>
      <c r="Y144" s="549"/>
      <c r="Z144" s="549"/>
      <c r="AA144" s="549"/>
      <c r="AB144" s="549"/>
      <c r="AC144" s="549"/>
      <c r="AD144" s="549"/>
      <c r="AE144" s="549"/>
      <c r="AF144" s="549"/>
      <c r="AG144" s="549"/>
      <c r="AH144" s="549"/>
      <c r="AI144" s="549"/>
      <c r="AJ144" s="549"/>
      <c r="AK144" s="549"/>
      <c r="AL144" s="549"/>
      <c r="AM144" s="549"/>
    </row>
    <row r="145" spans="1:39" ht="15">
      <c r="A145" s="549"/>
      <c r="B145" s="549"/>
      <c r="C145" s="549"/>
      <c r="D145" s="549"/>
      <c r="E145" s="549"/>
      <c r="F145" s="549"/>
      <c r="G145" s="549"/>
      <c r="H145" s="549"/>
      <c r="I145" s="549"/>
      <c r="J145" s="549"/>
      <c r="K145" s="549"/>
      <c r="L145" s="549"/>
      <c r="M145" s="549"/>
      <c r="N145" s="549"/>
      <c r="O145" s="549"/>
      <c r="P145" s="549"/>
      <c r="Q145" s="549"/>
      <c r="R145" s="549"/>
      <c r="S145" s="549"/>
      <c r="T145" s="549"/>
      <c r="U145" s="549"/>
      <c r="V145" s="549"/>
      <c r="W145" s="549"/>
      <c r="X145" s="549"/>
      <c r="Y145" s="549"/>
      <c r="Z145" s="549"/>
      <c r="AA145" s="549"/>
      <c r="AB145" s="549"/>
      <c r="AC145" s="549"/>
      <c r="AD145" s="549"/>
      <c r="AE145" s="549"/>
      <c r="AF145" s="549"/>
      <c r="AG145" s="549"/>
      <c r="AH145" s="549"/>
      <c r="AI145" s="549"/>
      <c r="AJ145" s="549"/>
      <c r="AK145" s="549"/>
      <c r="AL145" s="549"/>
      <c r="AM145" s="549"/>
    </row>
    <row r="146" spans="1:39" ht="15">
      <c r="A146" s="54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549"/>
      <c r="AL146" s="549"/>
      <c r="AM146" s="549"/>
    </row>
    <row r="147" spans="1:39" ht="15">
      <c r="A147" s="549"/>
      <c r="B147" s="549"/>
      <c r="C147" s="549"/>
      <c r="D147" s="549"/>
      <c r="E147" s="549"/>
      <c r="F147" s="549"/>
      <c r="G147" s="549"/>
      <c r="H147" s="549"/>
      <c r="I147" s="549"/>
      <c r="J147" s="549"/>
      <c r="K147" s="549"/>
      <c r="L147" s="549"/>
      <c r="M147" s="549"/>
      <c r="N147" s="549"/>
      <c r="O147" s="549"/>
      <c r="P147" s="549"/>
      <c r="Q147" s="549"/>
      <c r="R147" s="549"/>
      <c r="S147" s="549"/>
      <c r="T147" s="549"/>
      <c r="U147" s="549"/>
      <c r="V147" s="549"/>
      <c r="W147" s="549"/>
      <c r="X147" s="549"/>
      <c r="Y147" s="549"/>
      <c r="Z147" s="549"/>
      <c r="AA147" s="549"/>
      <c r="AB147" s="549"/>
      <c r="AC147" s="549"/>
      <c r="AD147" s="549"/>
      <c r="AE147" s="549"/>
      <c r="AF147" s="549"/>
      <c r="AG147" s="549"/>
      <c r="AH147" s="549"/>
      <c r="AI147" s="549"/>
      <c r="AJ147" s="549"/>
      <c r="AK147" s="549"/>
      <c r="AL147" s="549"/>
      <c r="AM147" s="549"/>
    </row>
    <row r="148" spans="1:39" ht="15">
      <c r="A148" s="549"/>
      <c r="B148" s="549"/>
      <c r="C148" s="549"/>
      <c r="D148" s="549"/>
      <c r="E148" s="549"/>
      <c r="F148" s="549"/>
      <c r="G148" s="549"/>
      <c r="H148" s="549"/>
      <c r="I148" s="549"/>
      <c r="J148" s="549"/>
      <c r="K148" s="549"/>
      <c r="L148" s="549"/>
      <c r="M148" s="549"/>
      <c r="N148" s="549"/>
      <c r="O148" s="549"/>
      <c r="P148" s="549"/>
      <c r="Q148" s="549"/>
      <c r="R148" s="549"/>
      <c r="S148" s="549"/>
      <c r="T148" s="549"/>
      <c r="U148" s="549"/>
      <c r="V148" s="549"/>
      <c r="W148" s="549"/>
      <c r="X148" s="549"/>
      <c r="Y148" s="549"/>
      <c r="Z148" s="549"/>
      <c r="AA148" s="549"/>
      <c r="AB148" s="549"/>
      <c r="AC148" s="549"/>
      <c r="AD148" s="549"/>
      <c r="AE148" s="549"/>
      <c r="AF148" s="549"/>
      <c r="AG148" s="549"/>
      <c r="AH148" s="549"/>
      <c r="AI148" s="549"/>
      <c r="AJ148" s="549"/>
      <c r="AK148" s="549"/>
      <c r="AL148" s="549"/>
      <c r="AM148" s="549"/>
    </row>
    <row r="149" spans="1:39" ht="15">
      <c r="A149" s="549"/>
      <c r="B149" s="549"/>
      <c r="C149" s="549"/>
      <c r="D149" s="549"/>
      <c r="E149" s="549"/>
      <c r="F149" s="549"/>
      <c r="G149" s="549"/>
      <c r="H149" s="549"/>
      <c r="I149" s="549"/>
      <c r="J149" s="549"/>
      <c r="K149" s="549"/>
      <c r="L149" s="549"/>
      <c r="M149" s="549"/>
      <c r="N149" s="549"/>
      <c r="O149" s="549"/>
      <c r="P149" s="549"/>
      <c r="Q149" s="549"/>
      <c r="R149" s="549"/>
      <c r="S149" s="549"/>
      <c r="T149" s="549"/>
      <c r="U149" s="549"/>
      <c r="V149" s="549"/>
      <c r="W149" s="549"/>
      <c r="X149" s="549"/>
      <c r="Y149" s="549"/>
      <c r="Z149" s="549"/>
      <c r="AA149" s="549"/>
      <c r="AB149" s="549"/>
      <c r="AC149" s="549"/>
      <c r="AD149" s="549"/>
      <c r="AE149" s="549"/>
      <c r="AF149" s="549"/>
      <c r="AG149" s="549"/>
      <c r="AH149" s="549"/>
      <c r="AI149" s="549"/>
      <c r="AJ149" s="549"/>
      <c r="AK149" s="549"/>
      <c r="AL149" s="549"/>
      <c r="AM149" s="549"/>
    </row>
    <row r="150" spans="1:39" ht="15">
      <c r="A150" s="549"/>
      <c r="B150" s="549"/>
      <c r="C150" s="549"/>
      <c r="D150" s="549"/>
      <c r="E150" s="549"/>
      <c r="F150" s="549"/>
      <c r="G150" s="549"/>
      <c r="H150" s="549"/>
      <c r="I150" s="549"/>
      <c r="J150" s="549"/>
      <c r="K150" s="549"/>
      <c r="L150" s="549"/>
      <c r="M150" s="549"/>
      <c r="N150" s="549"/>
      <c r="O150" s="549"/>
      <c r="P150" s="549"/>
      <c r="Q150" s="549"/>
      <c r="R150" s="549"/>
      <c r="S150" s="549"/>
      <c r="T150" s="549"/>
      <c r="U150" s="549"/>
      <c r="V150" s="549"/>
      <c r="W150" s="549"/>
      <c r="X150" s="549"/>
      <c r="Y150" s="549"/>
      <c r="Z150" s="549"/>
      <c r="AA150" s="549"/>
      <c r="AB150" s="549"/>
      <c r="AC150" s="549"/>
      <c r="AD150" s="549"/>
      <c r="AE150" s="549"/>
      <c r="AF150" s="549"/>
      <c r="AG150" s="549"/>
      <c r="AH150" s="549"/>
      <c r="AI150" s="549"/>
      <c r="AJ150" s="549"/>
      <c r="AK150" s="549"/>
      <c r="AL150" s="549"/>
      <c r="AM150" s="549"/>
    </row>
    <row r="151" spans="1:39" ht="15">
      <c r="A151" s="549"/>
      <c r="B151" s="549"/>
      <c r="C151" s="549"/>
      <c r="D151" s="549"/>
      <c r="E151" s="549"/>
      <c r="F151" s="549"/>
      <c r="G151" s="549"/>
      <c r="H151" s="549"/>
      <c r="I151" s="549"/>
      <c r="J151" s="549"/>
      <c r="K151" s="549"/>
      <c r="L151" s="549"/>
      <c r="M151" s="549"/>
      <c r="N151" s="549"/>
      <c r="O151" s="549"/>
      <c r="P151" s="549"/>
      <c r="Q151" s="549"/>
      <c r="R151" s="549"/>
      <c r="S151" s="549"/>
      <c r="T151" s="549"/>
      <c r="U151" s="549"/>
      <c r="V151" s="549"/>
      <c r="W151" s="549"/>
      <c r="X151" s="549"/>
      <c r="Y151" s="549"/>
      <c r="Z151" s="549"/>
      <c r="AA151" s="549"/>
      <c r="AB151" s="549"/>
      <c r="AC151" s="549"/>
      <c r="AD151" s="549"/>
      <c r="AE151" s="549"/>
      <c r="AF151" s="549"/>
      <c r="AG151" s="549"/>
      <c r="AH151" s="549"/>
      <c r="AI151" s="549"/>
      <c r="AJ151" s="549"/>
      <c r="AK151" s="549"/>
      <c r="AL151" s="549"/>
      <c r="AM151" s="549"/>
    </row>
    <row r="152" spans="1:39" ht="15">
      <c r="A152" s="549"/>
      <c r="B152" s="549"/>
      <c r="C152" s="549"/>
      <c r="D152" s="549"/>
      <c r="E152" s="549"/>
      <c r="F152" s="549"/>
      <c r="G152" s="549"/>
      <c r="H152" s="549"/>
      <c r="I152" s="549"/>
      <c r="J152" s="549"/>
      <c r="K152" s="549"/>
      <c r="L152" s="549"/>
      <c r="M152" s="549"/>
      <c r="N152" s="549"/>
      <c r="O152" s="549"/>
      <c r="P152" s="549"/>
      <c r="Q152" s="549"/>
      <c r="R152" s="549"/>
      <c r="S152" s="549"/>
      <c r="T152" s="549"/>
      <c r="U152" s="549"/>
      <c r="V152" s="549"/>
      <c r="W152" s="549"/>
      <c r="X152" s="549"/>
      <c r="Y152" s="549"/>
      <c r="Z152" s="549"/>
      <c r="AA152" s="549"/>
      <c r="AB152" s="549"/>
      <c r="AC152" s="549"/>
      <c r="AD152" s="549"/>
      <c r="AE152" s="549"/>
      <c r="AF152" s="549"/>
      <c r="AG152" s="549"/>
      <c r="AH152" s="549"/>
      <c r="AI152" s="549"/>
      <c r="AJ152" s="549"/>
      <c r="AK152" s="549"/>
      <c r="AL152" s="549"/>
      <c r="AM152" s="549"/>
    </row>
    <row r="153" spans="1:39" ht="15">
      <c r="A153" s="549"/>
      <c r="B153" s="549"/>
      <c r="C153" s="549"/>
      <c r="D153" s="549"/>
      <c r="E153" s="549"/>
      <c r="F153" s="549"/>
      <c r="G153" s="549"/>
      <c r="H153" s="549"/>
      <c r="I153" s="549"/>
      <c r="J153" s="549"/>
      <c r="K153" s="549"/>
      <c r="L153" s="549"/>
      <c r="M153" s="549"/>
      <c r="N153" s="549"/>
      <c r="O153" s="549"/>
      <c r="P153" s="549"/>
      <c r="Q153" s="549"/>
      <c r="R153" s="549"/>
      <c r="S153" s="549"/>
      <c r="T153" s="549"/>
      <c r="U153" s="549"/>
      <c r="V153" s="549"/>
      <c r="W153" s="549"/>
      <c r="X153" s="549"/>
      <c r="Y153" s="549"/>
      <c r="Z153" s="549"/>
      <c r="AA153" s="549"/>
      <c r="AB153" s="549"/>
      <c r="AC153" s="549"/>
      <c r="AD153" s="549"/>
      <c r="AE153" s="549"/>
      <c r="AF153" s="549"/>
      <c r="AG153" s="549"/>
      <c r="AH153" s="549"/>
      <c r="AI153" s="549"/>
      <c r="AJ153" s="549"/>
      <c r="AK153" s="549"/>
      <c r="AL153" s="549"/>
      <c r="AM153" s="549"/>
    </row>
    <row r="154" spans="1:39" ht="15">
      <c r="A154" s="549"/>
      <c r="B154" s="549"/>
      <c r="C154" s="549"/>
      <c r="D154" s="549"/>
      <c r="E154" s="549"/>
      <c r="F154" s="549"/>
      <c r="G154" s="549"/>
      <c r="H154" s="549"/>
      <c r="I154" s="549"/>
      <c r="J154" s="549"/>
      <c r="K154" s="549"/>
      <c r="L154" s="549"/>
      <c r="M154" s="549"/>
      <c r="N154" s="549"/>
      <c r="O154" s="549"/>
      <c r="P154" s="549"/>
      <c r="Q154" s="549"/>
      <c r="R154" s="549"/>
      <c r="S154" s="549"/>
      <c r="T154" s="549"/>
      <c r="U154" s="549"/>
      <c r="V154" s="549"/>
      <c r="W154" s="549"/>
      <c r="X154" s="549"/>
      <c r="Y154" s="549"/>
      <c r="Z154" s="549"/>
      <c r="AA154" s="549"/>
      <c r="AB154" s="549"/>
      <c r="AC154" s="549"/>
      <c r="AD154" s="549"/>
      <c r="AE154" s="549"/>
      <c r="AF154" s="549"/>
      <c r="AG154" s="549"/>
      <c r="AH154" s="549"/>
      <c r="AI154" s="549"/>
      <c r="AJ154" s="549"/>
      <c r="AK154" s="549"/>
      <c r="AL154" s="549"/>
      <c r="AM154" s="549"/>
    </row>
    <row r="155" spans="1:39" ht="15">
      <c r="A155" s="549"/>
      <c r="B155" s="549"/>
      <c r="C155" s="549"/>
      <c r="D155" s="549"/>
      <c r="E155" s="549"/>
      <c r="F155" s="549"/>
      <c r="G155" s="549"/>
      <c r="H155" s="549"/>
      <c r="I155" s="549"/>
      <c r="J155" s="549"/>
      <c r="K155" s="549"/>
      <c r="L155" s="549"/>
      <c r="M155" s="549"/>
      <c r="N155" s="549"/>
      <c r="O155" s="549"/>
      <c r="P155" s="549"/>
      <c r="Q155" s="549"/>
      <c r="R155" s="549"/>
      <c r="S155" s="549"/>
      <c r="T155" s="549"/>
      <c r="U155" s="549"/>
      <c r="V155" s="549"/>
      <c r="W155" s="549"/>
      <c r="X155" s="549"/>
      <c r="Y155" s="549"/>
      <c r="Z155" s="549"/>
      <c r="AA155" s="549"/>
      <c r="AB155" s="549"/>
      <c r="AC155" s="549"/>
      <c r="AD155" s="549"/>
      <c r="AE155" s="549"/>
      <c r="AF155" s="549"/>
      <c r="AG155" s="549"/>
      <c r="AH155" s="549"/>
      <c r="AI155" s="549"/>
      <c r="AJ155" s="549"/>
      <c r="AK155" s="549"/>
      <c r="AL155" s="549"/>
      <c r="AM155" s="549"/>
    </row>
    <row r="156" spans="1:39" ht="15">
      <c r="A156" s="549"/>
      <c r="B156" s="549"/>
      <c r="C156" s="549"/>
      <c r="D156" s="549"/>
      <c r="E156" s="549"/>
      <c r="F156" s="549"/>
      <c r="G156" s="549"/>
      <c r="H156" s="549"/>
      <c r="I156" s="549"/>
      <c r="J156" s="549"/>
      <c r="K156" s="549"/>
      <c r="L156" s="549"/>
      <c r="M156" s="549"/>
      <c r="N156" s="549"/>
      <c r="O156" s="549"/>
      <c r="P156" s="549"/>
      <c r="Q156" s="549"/>
      <c r="R156" s="549"/>
      <c r="S156" s="549"/>
      <c r="T156" s="549"/>
      <c r="U156" s="549"/>
      <c r="V156" s="549"/>
      <c r="W156" s="549"/>
      <c r="X156" s="549"/>
      <c r="Y156" s="549"/>
      <c r="Z156" s="549"/>
      <c r="AA156" s="549"/>
      <c r="AB156" s="549"/>
      <c r="AC156" s="549"/>
      <c r="AD156" s="549"/>
      <c r="AE156" s="549"/>
      <c r="AF156" s="549"/>
      <c r="AG156" s="549"/>
      <c r="AH156" s="549"/>
      <c r="AI156" s="549"/>
      <c r="AJ156" s="549"/>
      <c r="AK156" s="549"/>
      <c r="AL156" s="549"/>
      <c r="AM156" s="549"/>
    </row>
    <row r="157" spans="1:39" ht="15">
      <c r="A157" s="549"/>
      <c r="B157" s="549"/>
      <c r="C157" s="549"/>
      <c r="D157" s="549"/>
      <c r="E157" s="549"/>
      <c r="F157" s="549"/>
      <c r="G157" s="549"/>
      <c r="H157" s="549"/>
      <c r="I157" s="549"/>
      <c r="J157" s="549"/>
      <c r="K157" s="549"/>
      <c r="L157" s="549"/>
      <c r="M157" s="549"/>
      <c r="N157" s="549"/>
      <c r="O157" s="549"/>
      <c r="P157" s="549"/>
      <c r="Q157" s="549"/>
      <c r="R157" s="549"/>
      <c r="S157" s="549"/>
      <c r="T157" s="549"/>
      <c r="U157" s="549"/>
      <c r="V157" s="549"/>
      <c r="W157" s="549"/>
      <c r="X157" s="549"/>
      <c r="Y157" s="549"/>
      <c r="Z157" s="549"/>
      <c r="AA157" s="549"/>
      <c r="AB157" s="549"/>
      <c r="AC157" s="549"/>
      <c r="AD157" s="549"/>
      <c r="AE157" s="549"/>
      <c r="AF157" s="549"/>
      <c r="AG157" s="549"/>
      <c r="AH157" s="549"/>
      <c r="AI157" s="549"/>
      <c r="AJ157" s="549"/>
      <c r="AK157" s="549"/>
      <c r="AL157" s="549"/>
      <c r="AM157" s="549"/>
    </row>
    <row r="158" spans="1:39" ht="15">
      <c r="A158" s="549"/>
      <c r="B158" s="549"/>
      <c r="C158" s="549"/>
      <c r="D158" s="549"/>
      <c r="E158" s="549"/>
      <c r="F158" s="549"/>
      <c r="G158" s="549"/>
      <c r="H158" s="549"/>
      <c r="I158" s="549"/>
      <c r="J158" s="549"/>
      <c r="K158" s="549"/>
      <c r="L158" s="549"/>
      <c r="M158" s="549"/>
      <c r="N158" s="549"/>
      <c r="O158" s="549"/>
      <c r="P158" s="549"/>
      <c r="Q158" s="549"/>
      <c r="R158" s="549"/>
      <c r="S158" s="549"/>
      <c r="T158" s="549"/>
      <c r="U158" s="549"/>
      <c r="V158" s="549"/>
      <c r="W158" s="549"/>
      <c r="X158" s="549"/>
      <c r="Y158" s="549"/>
      <c r="Z158" s="549"/>
      <c r="AA158" s="549"/>
      <c r="AB158" s="549"/>
      <c r="AC158" s="549"/>
      <c r="AD158" s="549"/>
      <c r="AE158" s="549"/>
      <c r="AF158" s="549"/>
      <c r="AG158" s="549"/>
      <c r="AH158" s="549"/>
      <c r="AI158" s="549"/>
      <c r="AJ158" s="549"/>
      <c r="AK158" s="549"/>
      <c r="AL158" s="549"/>
      <c r="AM158" s="549"/>
    </row>
    <row r="159" spans="1:39" ht="15">
      <c r="A159" s="549"/>
      <c r="B159" s="549"/>
      <c r="C159" s="549"/>
      <c r="D159" s="549"/>
      <c r="E159" s="549"/>
      <c r="F159" s="549"/>
      <c r="G159" s="549"/>
      <c r="H159" s="549"/>
      <c r="I159" s="549"/>
      <c r="J159" s="549"/>
      <c r="K159" s="549"/>
      <c r="L159" s="549"/>
      <c r="M159" s="549"/>
      <c r="N159" s="549"/>
      <c r="O159" s="549"/>
      <c r="P159" s="549"/>
      <c r="Q159" s="549"/>
      <c r="R159" s="549"/>
      <c r="S159" s="549"/>
      <c r="T159" s="549"/>
      <c r="U159" s="549"/>
      <c r="V159" s="549"/>
      <c r="W159" s="549"/>
      <c r="X159" s="549"/>
      <c r="Y159" s="549"/>
      <c r="Z159" s="549"/>
      <c r="AA159" s="549"/>
      <c r="AB159" s="549"/>
      <c r="AC159" s="549"/>
      <c r="AD159" s="549"/>
      <c r="AE159" s="549"/>
      <c r="AF159" s="549"/>
      <c r="AG159" s="549"/>
      <c r="AH159" s="549"/>
      <c r="AI159" s="549"/>
      <c r="AJ159" s="549"/>
      <c r="AK159" s="549"/>
      <c r="AL159" s="549"/>
      <c r="AM159" s="549"/>
    </row>
    <row r="160" spans="1:39" ht="15">
      <c r="A160" s="549"/>
      <c r="B160" s="549"/>
      <c r="C160" s="549"/>
      <c r="D160" s="549"/>
      <c r="E160" s="549"/>
      <c r="F160" s="549"/>
      <c r="G160" s="549"/>
      <c r="H160" s="549"/>
      <c r="I160" s="549"/>
      <c r="J160" s="549"/>
      <c r="K160" s="549"/>
      <c r="L160" s="549"/>
      <c r="M160" s="549"/>
      <c r="N160" s="549"/>
      <c r="O160" s="549"/>
      <c r="P160" s="549"/>
      <c r="Q160" s="549"/>
      <c r="R160" s="549"/>
      <c r="S160" s="549"/>
      <c r="T160" s="549"/>
      <c r="U160" s="549"/>
      <c r="V160" s="549"/>
      <c r="W160" s="549"/>
      <c r="X160" s="549"/>
      <c r="Y160" s="549"/>
      <c r="Z160" s="549"/>
      <c r="AA160" s="549"/>
      <c r="AB160" s="549"/>
      <c r="AC160" s="549"/>
      <c r="AD160" s="549"/>
      <c r="AE160" s="549"/>
      <c r="AF160" s="549"/>
      <c r="AG160" s="549"/>
      <c r="AH160" s="549"/>
      <c r="AI160" s="549"/>
      <c r="AJ160" s="549"/>
      <c r="AK160" s="549"/>
      <c r="AL160" s="549"/>
      <c r="AM160" s="549"/>
    </row>
    <row r="161" spans="1:39" ht="15">
      <c r="A161" s="549"/>
      <c r="B161" s="549"/>
      <c r="C161" s="549"/>
      <c r="D161" s="549"/>
      <c r="E161" s="549"/>
      <c r="F161" s="549"/>
      <c r="G161" s="549"/>
      <c r="H161" s="549"/>
      <c r="I161" s="549"/>
      <c r="J161" s="549"/>
      <c r="K161" s="549"/>
      <c r="L161" s="549"/>
      <c r="M161" s="549"/>
      <c r="N161" s="549"/>
      <c r="O161" s="549"/>
      <c r="P161" s="549"/>
      <c r="Q161" s="549"/>
      <c r="R161" s="549"/>
      <c r="S161" s="549"/>
      <c r="T161" s="549"/>
      <c r="U161" s="549"/>
      <c r="V161" s="549"/>
      <c r="W161" s="549"/>
      <c r="X161" s="549"/>
      <c r="Y161" s="549"/>
      <c r="Z161" s="549"/>
      <c r="AA161" s="549"/>
      <c r="AB161" s="549"/>
      <c r="AC161" s="549"/>
      <c r="AD161" s="549"/>
      <c r="AE161" s="549"/>
      <c r="AF161" s="549"/>
      <c r="AG161" s="549"/>
      <c r="AH161" s="549"/>
      <c r="AI161" s="549"/>
      <c r="AJ161" s="549"/>
      <c r="AK161" s="549"/>
      <c r="AL161" s="549"/>
      <c r="AM161" s="549"/>
    </row>
    <row r="162" spans="1:39" ht="15">
      <c r="A162" s="549"/>
      <c r="B162" s="549"/>
      <c r="C162" s="549"/>
      <c r="D162" s="549"/>
      <c r="E162" s="549"/>
      <c r="F162" s="549"/>
      <c r="G162" s="549"/>
      <c r="H162" s="549"/>
      <c r="I162" s="549"/>
      <c r="J162" s="549"/>
      <c r="K162" s="549"/>
      <c r="L162" s="549"/>
      <c r="M162" s="549"/>
      <c r="N162" s="549"/>
      <c r="O162" s="549"/>
      <c r="P162" s="549"/>
      <c r="Q162" s="549"/>
      <c r="R162" s="549"/>
      <c r="S162" s="549"/>
      <c r="T162" s="549"/>
      <c r="U162" s="549"/>
      <c r="V162" s="549"/>
      <c r="W162" s="549"/>
      <c r="X162" s="549"/>
      <c r="Y162" s="549"/>
      <c r="Z162" s="549"/>
      <c r="AA162" s="549"/>
      <c r="AB162" s="549"/>
      <c r="AC162" s="549"/>
      <c r="AD162" s="549"/>
      <c r="AE162" s="549"/>
      <c r="AF162" s="549"/>
      <c r="AG162" s="549"/>
      <c r="AH162" s="549"/>
      <c r="AI162" s="549"/>
      <c r="AJ162" s="549"/>
      <c r="AK162" s="549"/>
      <c r="AL162" s="549"/>
      <c r="AM162" s="549"/>
    </row>
    <row r="163" spans="1:39" ht="15">
      <c r="A163" s="549"/>
      <c r="B163" s="549"/>
      <c r="C163" s="549"/>
      <c r="D163" s="549"/>
      <c r="E163" s="549"/>
      <c r="F163" s="549"/>
      <c r="G163" s="549"/>
      <c r="H163" s="549"/>
      <c r="I163" s="549"/>
      <c r="J163" s="549"/>
      <c r="K163" s="549"/>
      <c r="L163" s="549"/>
      <c r="M163" s="549"/>
      <c r="N163" s="549"/>
      <c r="O163" s="549"/>
      <c r="P163" s="549"/>
      <c r="Q163" s="549"/>
      <c r="R163" s="549"/>
      <c r="S163" s="549"/>
      <c r="T163" s="549"/>
      <c r="U163" s="549"/>
      <c r="V163" s="549"/>
      <c r="W163" s="549"/>
      <c r="X163" s="549"/>
      <c r="Y163" s="549"/>
      <c r="Z163" s="549"/>
      <c r="AA163" s="549"/>
      <c r="AB163" s="549"/>
      <c r="AC163" s="549"/>
      <c r="AD163" s="549"/>
      <c r="AE163" s="549"/>
      <c r="AF163" s="549"/>
      <c r="AG163" s="549"/>
      <c r="AH163" s="549"/>
      <c r="AI163" s="549"/>
      <c r="AJ163" s="549"/>
      <c r="AK163" s="549"/>
      <c r="AL163" s="549"/>
      <c r="AM163" s="549"/>
    </row>
    <row r="164" spans="1:39" ht="15">
      <c r="A164" s="549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549"/>
      <c r="AD164" s="549"/>
      <c r="AE164" s="549"/>
      <c r="AF164" s="549"/>
      <c r="AG164" s="549"/>
      <c r="AH164" s="549"/>
      <c r="AI164" s="549"/>
      <c r="AJ164" s="549"/>
      <c r="AK164" s="549"/>
      <c r="AL164" s="549"/>
      <c r="AM164" s="549"/>
    </row>
    <row r="165" spans="1:39" ht="15">
      <c r="A165" s="549"/>
      <c r="B165" s="549"/>
      <c r="C165" s="549"/>
      <c r="D165" s="549"/>
      <c r="E165" s="549"/>
      <c r="F165" s="549"/>
      <c r="G165" s="549"/>
      <c r="H165" s="549"/>
      <c r="I165" s="549"/>
      <c r="J165" s="549"/>
      <c r="K165" s="549"/>
      <c r="L165" s="549"/>
      <c r="M165" s="549"/>
      <c r="N165" s="549"/>
      <c r="O165" s="549"/>
      <c r="P165" s="549"/>
      <c r="Q165" s="549"/>
      <c r="R165" s="549"/>
      <c r="S165" s="549"/>
      <c r="T165" s="549"/>
      <c r="U165" s="549"/>
      <c r="V165" s="549"/>
      <c r="W165" s="549"/>
      <c r="X165" s="549"/>
      <c r="Y165" s="549"/>
      <c r="Z165" s="549"/>
      <c r="AA165" s="549"/>
      <c r="AB165" s="549"/>
      <c r="AC165" s="549"/>
      <c r="AD165" s="549"/>
      <c r="AE165" s="549"/>
      <c r="AF165" s="549"/>
      <c r="AG165" s="549"/>
      <c r="AH165" s="549"/>
      <c r="AI165" s="549"/>
      <c r="AJ165" s="549"/>
      <c r="AK165" s="549"/>
      <c r="AL165" s="549"/>
      <c r="AM165" s="549"/>
    </row>
    <row r="166" spans="1:39" ht="15">
      <c r="A166" s="549"/>
      <c r="B166" s="549"/>
      <c r="C166" s="549"/>
      <c r="D166" s="549"/>
      <c r="E166" s="549"/>
      <c r="F166" s="549"/>
      <c r="G166" s="549"/>
      <c r="H166" s="549"/>
      <c r="I166" s="549"/>
      <c r="J166" s="549"/>
      <c r="K166" s="549"/>
      <c r="L166" s="549"/>
      <c r="M166" s="549"/>
      <c r="N166" s="549"/>
      <c r="O166" s="549"/>
      <c r="P166" s="549"/>
      <c r="Q166" s="549"/>
      <c r="R166" s="549"/>
      <c r="S166" s="549"/>
      <c r="T166" s="549"/>
      <c r="U166" s="549"/>
      <c r="V166" s="549"/>
      <c r="W166" s="549"/>
      <c r="X166" s="549"/>
      <c r="Y166" s="549"/>
      <c r="Z166" s="549"/>
      <c r="AA166" s="549"/>
      <c r="AB166" s="549"/>
      <c r="AC166" s="549"/>
      <c r="AD166" s="549"/>
      <c r="AE166" s="549"/>
      <c r="AF166" s="549"/>
      <c r="AG166" s="549"/>
      <c r="AH166" s="549"/>
      <c r="AI166" s="549"/>
      <c r="AJ166" s="549"/>
      <c r="AK166" s="549"/>
      <c r="AL166" s="549"/>
      <c r="AM166" s="549"/>
    </row>
    <row r="167" spans="1:39" ht="15">
      <c r="A167" s="549"/>
      <c r="B167" s="549"/>
      <c r="C167" s="549"/>
      <c r="D167" s="549"/>
      <c r="E167" s="549"/>
      <c r="F167" s="549"/>
      <c r="G167" s="549"/>
      <c r="H167" s="549"/>
      <c r="I167" s="549"/>
      <c r="J167" s="549"/>
      <c r="K167" s="549"/>
      <c r="L167" s="549"/>
      <c r="M167" s="549"/>
      <c r="N167" s="549"/>
      <c r="O167" s="549"/>
      <c r="P167" s="549"/>
      <c r="Q167" s="549"/>
      <c r="R167" s="549"/>
      <c r="S167" s="549"/>
      <c r="T167" s="549"/>
      <c r="U167" s="549"/>
      <c r="V167" s="549"/>
      <c r="W167" s="549"/>
      <c r="X167" s="549"/>
      <c r="Y167" s="549"/>
      <c r="Z167" s="549"/>
      <c r="AA167" s="549"/>
      <c r="AB167" s="549"/>
      <c r="AC167" s="549"/>
      <c r="AD167" s="549"/>
      <c r="AE167" s="549"/>
      <c r="AF167" s="549"/>
      <c r="AG167" s="549"/>
      <c r="AH167" s="549"/>
      <c r="AI167" s="549"/>
      <c r="AJ167" s="549"/>
      <c r="AK167" s="549"/>
      <c r="AL167" s="549"/>
      <c r="AM167" s="549"/>
    </row>
    <row r="168" spans="1:39" ht="15">
      <c r="A168" s="549"/>
      <c r="B168" s="549"/>
      <c r="C168" s="549"/>
      <c r="D168" s="549"/>
      <c r="E168" s="549"/>
      <c r="F168" s="549"/>
      <c r="G168" s="549"/>
      <c r="H168" s="549"/>
      <c r="I168" s="549"/>
      <c r="J168" s="549"/>
      <c r="K168" s="549"/>
      <c r="L168" s="549"/>
      <c r="M168" s="549"/>
      <c r="N168" s="549"/>
      <c r="O168" s="549"/>
      <c r="P168" s="549"/>
      <c r="Q168" s="549"/>
      <c r="R168" s="549"/>
      <c r="S168" s="549"/>
      <c r="T168" s="549"/>
      <c r="U168" s="549"/>
      <c r="V168" s="549"/>
      <c r="W168" s="549"/>
      <c r="X168" s="549"/>
      <c r="Y168" s="549"/>
      <c r="Z168" s="549"/>
      <c r="AA168" s="549"/>
      <c r="AB168" s="549"/>
      <c r="AC168" s="549"/>
      <c r="AD168" s="549"/>
      <c r="AE168" s="549"/>
      <c r="AF168" s="549"/>
      <c r="AG168" s="549"/>
      <c r="AH168" s="549"/>
      <c r="AI168" s="549"/>
      <c r="AJ168" s="549"/>
      <c r="AK168" s="549"/>
      <c r="AL168" s="549"/>
      <c r="AM168" s="549"/>
    </row>
    <row r="169" spans="1:39" ht="15">
      <c r="A169" s="549"/>
      <c r="B169" s="549"/>
      <c r="C169" s="549"/>
      <c r="D169" s="549"/>
      <c r="E169" s="549"/>
      <c r="F169" s="549"/>
      <c r="G169" s="549"/>
      <c r="H169" s="549"/>
      <c r="I169" s="549"/>
      <c r="J169" s="549"/>
      <c r="K169" s="549"/>
      <c r="L169" s="549"/>
      <c r="M169" s="549"/>
      <c r="N169" s="549"/>
      <c r="O169" s="549"/>
      <c r="P169" s="549"/>
      <c r="Q169" s="549"/>
      <c r="R169" s="549"/>
      <c r="S169" s="549"/>
      <c r="T169" s="549"/>
      <c r="U169" s="549"/>
      <c r="V169" s="549"/>
      <c r="W169" s="549"/>
      <c r="X169" s="549"/>
      <c r="Y169" s="549"/>
      <c r="Z169" s="549"/>
      <c r="AA169" s="549"/>
      <c r="AB169" s="549"/>
      <c r="AC169" s="549"/>
      <c r="AD169" s="549"/>
      <c r="AE169" s="549"/>
      <c r="AF169" s="549"/>
      <c r="AG169" s="549"/>
      <c r="AH169" s="549"/>
      <c r="AI169" s="549"/>
      <c r="AJ169" s="549"/>
      <c r="AK169" s="549"/>
      <c r="AL169" s="549"/>
      <c r="AM169" s="549"/>
    </row>
    <row r="170" spans="1:39" ht="15">
      <c r="A170" s="549"/>
      <c r="B170" s="549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549"/>
      <c r="AD170" s="549"/>
      <c r="AE170" s="549"/>
      <c r="AF170" s="549"/>
      <c r="AG170" s="549"/>
      <c r="AH170" s="549"/>
      <c r="AI170" s="549"/>
      <c r="AJ170" s="549"/>
      <c r="AK170" s="549"/>
      <c r="AL170" s="549"/>
      <c r="AM170" s="549"/>
    </row>
    <row r="171" spans="1:39" ht="15">
      <c r="A171" s="549"/>
      <c r="B171" s="549"/>
      <c r="C171" s="549"/>
      <c r="D171" s="549"/>
      <c r="E171" s="549"/>
      <c r="F171" s="549"/>
      <c r="G171" s="549"/>
      <c r="H171" s="549"/>
      <c r="I171" s="549"/>
      <c r="J171" s="549"/>
      <c r="K171" s="549"/>
      <c r="L171" s="549"/>
      <c r="M171" s="549"/>
      <c r="N171" s="549"/>
      <c r="O171" s="549"/>
      <c r="P171" s="549"/>
      <c r="Q171" s="549"/>
      <c r="R171" s="549"/>
      <c r="S171" s="549"/>
      <c r="T171" s="549"/>
      <c r="U171" s="549"/>
      <c r="V171" s="549"/>
      <c r="W171" s="549"/>
      <c r="X171" s="549"/>
      <c r="Y171" s="549"/>
      <c r="Z171" s="549"/>
      <c r="AA171" s="549"/>
      <c r="AB171" s="549"/>
      <c r="AC171" s="549"/>
      <c r="AD171" s="549"/>
      <c r="AE171" s="549"/>
      <c r="AF171" s="549"/>
      <c r="AG171" s="549"/>
      <c r="AH171" s="549"/>
      <c r="AI171" s="549"/>
      <c r="AJ171" s="549"/>
      <c r="AK171" s="549"/>
      <c r="AL171" s="549"/>
      <c r="AM171" s="549"/>
    </row>
    <row r="172" spans="1:39" ht="15">
      <c r="A172" s="549"/>
      <c r="B172" s="549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549"/>
      <c r="AD172" s="549"/>
      <c r="AE172" s="549"/>
      <c r="AF172" s="549"/>
      <c r="AG172" s="549"/>
      <c r="AH172" s="549"/>
      <c r="AI172" s="549"/>
      <c r="AJ172" s="549"/>
      <c r="AK172" s="549"/>
      <c r="AL172" s="549"/>
      <c r="AM172" s="549"/>
    </row>
    <row r="173" spans="1:39" ht="15">
      <c r="A173" s="549"/>
      <c r="B173" s="549"/>
      <c r="C173" s="549"/>
      <c r="D173" s="549"/>
      <c r="E173" s="549"/>
      <c r="F173" s="549"/>
      <c r="G173" s="549"/>
      <c r="H173" s="549"/>
      <c r="I173" s="549"/>
      <c r="J173" s="549"/>
      <c r="K173" s="549"/>
      <c r="L173" s="549"/>
      <c r="M173" s="549"/>
      <c r="N173" s="549"/>
      <c r="O173" s="549"/>
      <c r="P173" s="549"/>
      <c r="Q173" s="549"/>
      <c r="R173" s="549"/>
      <c r="S173" s="549"/>
      <c r="T173" s="549"/>
      <c r="U173" s="549"/>
      <c r="V173" s="549"/>
      <c r="W173" s="549"/>
      <c r="X173" s="549"/>
      <c r="Y173" s="549"/>
      <c r="Z173" s="549"/>
      <c r="AA173" s="549"/>
      <c r="AB173" s="549"/>
      <c r="AC173" s="549"/>
      <c r="AD173" s="549"/>
      <c r="AE173" s="549"/>
      <c r="AF173" s="549"/>
      <c r="AG173" s="549"/>
      <c r="AH173" s="549"/>
      <c r="AI173" s="549"/>
      <c r="AJ173" s="549"/>
      <c r="AK173" s="549"/>
      <c r="AL173" s="549"/>
      <c r="AM173" s="549"/>
    </row>
    <row r="174" spans="1:39" ht="15">
      <c r="A174" s="549"/>
      <c r="B174" s="549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549"/>
      <c r="AD174" s="549"/>
      <c r="AE174" s="549"/>
      <c r="AF174" s="549"/>
      <c r="AG174" s="549"/>
      <c r="AH174" s="549"/>
      <c r="AI174" s="549"/>
      <c r="AJ174" s="549"/>
      <c r="AK174" s="549"/>
      <c r="AL174" s="549"/>
      <c r="AM174" s="549"/>
    </row>
    <row r="175" spans="1:39" ht="15">
      <c r="A175" s="549"/>
      <c r="B175" s="549"/>
      <c r="C175" s="549"/>
      <c r="D175" s="549"/>
      <c r="E175" s="549"/>
      <c r="F175" s="549"/>
      <c r="G175" s="549"/>
      <c r="H175" s="549"/>
      <c r="I175" s="549"/>
      <c r="J175" s="549"/>
      <c r="K175" s="549"/>
      <c r="L175" s="549"/>
      <c r="M175" s="549"/>
      <c r="N175" s="549"/>
      <c r="O175" s="549"/>
      <c r="P175" s="549"/>
      <c r="Q175" s="549"/>
      <c r="R175" s="549"/>
      <c r="S175" s="549"/>
      <c r="T175" s="549"/>
      <c r="U175" s="549"/>
      <c r="V175" s="549"/>
      <c r="W175" s="549"/>
      <c r="X175" s="549"/>
      <c r="Y175" s="549"/>
      <c r="Z175" s="549"/>
      <c r="AA175" s="549"/>
      <c r="AB175" s="549"/>
      <c r="AC175" s="549"/>
      <c r="AD175" s="549"/>
      <c r="AE175" s="549"/>
      <c r="AF175" s="549"/>
      <c r="AG175" s="549"/>
      <c r="AH175" s="549"/>
      <c r="AI175" s="549"/>
      <c r="AJ175" s="549"/>
      <c r="AK175" s="549"/>
      <c r="AL175" s="549"/>
      <c r="AM175" s="549"/>
    </row>
    <row r="176" spans="1:39" ht="15">
      <c r="A176" s="549"/>
      <c r="B176" s="549"/>
      <c r="C176" s="549"/>
      <c r="D176" s="549"/>
      <c r="E176" s="549"/>
      <c r="F176" s="549"/>
      <c r="G176" s="549"/>
      <c r="H176" s="549"/>
      <c r="I176" s="549"/>
      <c r="J176" s="549"/>
      <c r="K176" s="549"/>
      <c r="L176" s="549"/>
      <c r="M176" s="549"/>
      <c r="N176" s="549"/>
      <c r="O176" s="549"/>
      <c r="P176" s="549"/>
      <c r="Q176" s="549"/>
      <c r="R176" s="549"/>
      <c r="S176" s="549"/>
      <c r="T176" s="549"/>
      <c r="U176" s="549"/>
      <c r="V176" s="549"/>
      <c r="W176" s="549"/>
      <c r="X176" s="549"/>
      <c r="Y176" s="549"/>
      <c r="Z176" s="549"/>
      <c r="AA176" s="549"/>
      <c r="AB176" s="549"/>
      <c r="AC176" s="549"/>
      <c r="AD176" s="549"/>
      <c r="AE176" s="549"/>
      <c r="AF176" s="549"/>
      <c r="AG176" s="549"/>
      <c r="AH176" s="549"/>
      <c r="AI176" s="549"/>
      <c r="AJ176" s="549"/>
      <c r="AK176" s="549"/>
      <c r="AL176" s="549"/>
      <c r="AM176" s="549"/>
    </row>
    <row r="177" spans="1:39" ht="15">
      <c r="A177" s="549"/>
      <c r="B177" s="549"/>
      <c r="C177" s="549"/>
      <c r="D177" s="549"/>
      <c r="E177" s="549"/>
      <c r="F177" s="549"/>
      <c r="G177" s="549"/>
      <c r="H177" s="549"/>
      <c r="I177" s="549"/>
      <c r="J177" s="549"/>
      <c r="K177" s="549"/>
      <c r="L177" s="549"/>
      <c r="M177" s="549"/>
      <c r="N177" s="549"/>
      <c r="O177" s="549"/>
      <c r="P177" s="549"/>
      <c r="Q177" s="549"/>
      <c r="R177" s="549"/>
      <c r="S177" s="549"/>
      <c r="T177" s="549"/>
      <c r="U177" s="549"/>
      <c r="V177" s="549"/>
      <c r="W177" s="549"/>
      <c r="X177" s="549"/>
      <c r="Y177" s="549"/>
      <c r="Z177" s="549"/>
      <c r="AA177" s="549"/>
      <c r="AB177" s="549"/>
      <c r="AC177" s="549"/>
      <c r="AD177" s="549"/>
      <c r="AE177" s="549"/>
      <c r="AF177" s="549"/>
      <c r="AG177" s="549"/>
      <c r="AH177" s="549"/>
      <c r="AI177" s="549"/>
      <c r="AJ177" s="549"/>
      <c r="AK177" s="549"/>
      <c r="AL177" s="549"/>
      <c r="AM177" s="549"/>
    </row>
    <row r="178" spans="1:39" ht="15">
      <c r="A178" s="549"/>
      <c r="B178" s="549"/>
      <c r="C178" s="549"/>
      <c r="D178" s="549"/>
      <c r="E178" s="549"/>
      <c r="F178" s="549"/>
      <c r="G178" s="549"/>
      <c r="H178" s="549"/>
      <c r="I178" s="549"/>
      <c r="J178" s="549"/>
      <c r="K178" s="549"/>
      <c r="L178" s="549"/>
      <c r="M178" s="549"/>
      <c r="N178" s="549"/>
      <c r="O178" s="549"/>
      <c r="P178" s="549"/>
      <c r="Q178" s="549"/>
      <c r="R178" s="549"/>
      <c r="S178" s="549"/>
      <c r="T178" s="549"/>
      <c r="U178" s="549"/>
      <c r="V178" s="549"/>
      <c r="W178" s="549"/>
      <c r="X178" s="549"/>
      <c r="Y178" s="549"/>
      <c r="Z178" s="549"/>
      <c r="AA178" s="549"/>
      <c r="AB178" s="549"/>
      <c r="AC178" s="549"/>
      <c r="AD178" s="549"/>
      <c r="AE178" s="549"/>
      <c r="AF178" s="549"/>
      <c r="AG178" s="549"/>
      <c r="AH178" s="549"/>
      <c r="AI178" s="549"/>
      <c r="AJ178" s="549"/>
      <c r="AK178" s="549"/>
      <c r="AL178" s="549"/>
      <c r="AM178" s="549"/>
    </row>
    <row r="179" spans="1:39" ht="15">
      <c r="A179" s="549"/>
      <c r="B179" s="549"/>
      <c r="C179" s="549"/>
      <c r="D179" s="549"/>
      <c r="E179" s="549"/>
      <c r="F179" s="549"/>
      <c r="G179" s="549"/>
      <c r="H179" s="549"/>
      <c r="I179" s="549"/>
      <c r="J179" s="549"/>
      <c r="K179" s="549"/>
      <c r="L179" s="549"/>
      <c r="M179" s="549"/>
      <c r="N179" s="549"/>
      <c r="O179" s="549"/>
      <c r="P179" s="549"/>
      <c r="Q179" s="549"/>
      <c r="R179" s="549"/>
      <c r="S179" s="549"/>
      <c r="T179" s="549"/>
      <c r="U179" s="549"/>
      <c r="V179" s="549"/>
      <c r="W179" s="549"/>
      <c r="X179" s="549"/>
      <c r="Y179" s="549"/>
      <c r="Z179" s="549"/>
      <c r="AA179" s="549"/>
      <c r="AB179" s="549"/>
      <c r="AC179" s="549"/>
      <c r="AD179" s="549"/>
      <c r="AE179" s="549"/>
      <c r="AF179" s="549"/>
      <c r="AG179" s="549"/>
      <c r="AH179" s="549"/>
      <c r="AI179" s="549"/>
      <c r="AJ179" s="549"/>
      <c r="AK179" s="549"/>
      <c r="AL179" s="549"/>
      <c r="AM179" s="549"/>
    </row>
    <row r="180" spans="1:39" ht="15">
      <c r="A180" s="54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549"/>
      <c r="AJ180" s="549"/>
      <c r="AK180" s="549"/>
      <c r="AL180" s="549"/>
      <c r="AM180" s="549"/>
    </row>
    <row r="181" spans="1:39" ht="15">
      <c r="A181" s="549"/>
      <c r="B181" s="549"/>
      <c r="C181" s="549"/>
      <c r="D181" s="549"/>
      <c r="E181" s="549"/>
      <c r="F181" s="549"/>
      <c r="G181" s="549"/>
      <c r="H181" s="549"/>
      <c r="I181" s="549"/>
      <c r="J181" s="549"/>
      <c r="K181" s="549"/>
      <c r="L181" s="549"/>
      <c r="M181" s="549"/>
      <c r="N181" s="549"/>
      <c r="O181" s="549"/>
      <c r="P181" s="549"/>
      <c r="Q181" s="549"/>
      <c r="R181" s="549"/>
      <c r="S181" s="549"/>
      <c r="T181" s="549"/>
      <c r="U181" s="549"/>
      <c r="V181" s="549"/>
      <c r="W181" s="549"/>
      <c r="X181" s="549"/>
      <c r="Y181" s="549"/>
      <c r="Z181" s="549"/>
      <c r="AA181" s="549"/>
      <c r="AB181" s="549"/>
      <c r="AC181" s="549"/>
      <c r="AD181" s="549"/>
      <c r="AE181" s="549"/>
      <c r="AF181" s="549"/>
      <c r="AG181" s="549"/>
      <c r="AH181" s="549"/>
      <c r="AI181" s="549"/>
      <c r="AJ181" s="549"/>
      <c r="AK181" s="549"/>
      <c r="AL181" s="549"/>
      <c r="AM181" s="549"/>
    </row>
    <row r="182" spans="1:39" ht="15">
      <c r="A182" s="549"/>
      <c r="B182" s="549"/>
      <c r="C182" s="549"/>
      <c r="D182" s="549"/>
      <c r="E182" s="549"/>
      <c r="F182" s="549"/>
      <c r="G182" s="549"/>
      <c r="H182" s="549"/>
      <c r="I182" s="549"/>
      <c r="J182" s="549"/>
      <c r="K182" s="549"/>
      <c r="L182" s="549"/>
      <c r="M182" s="549"/>
      <c r="N182" s="549"/>
      <c r="O182" s="549"/>
      <c r="P182" s="549"/>
      <c r="Q182" s="549"/>
      <c r="R182" s="549"/>
      <c r="S182" s="549"/>
      <c r="T182" s="549"/>
      <c r="U182" s="549"/>
      <c r="V182" s="549"/>
      <c r="W182" s="549"/>
      <c r="X182" s="549"/>
      <c r="Y182" s="549"/>
      <c r="Z182" s="549"/>
      <c r="AA182" s="549"/>
      <c r="AB182" s="549"/>
      <c r="AC182" s="549"/>
      <c r="AD182" s="549"/>
      <c r="AE182" s="549"/>
      <c r="AF182" s="549"/>
      <c r="AG182" s="549"/>
      <c r="AH182" s="549"/>
      <c r="AI182" s="549"/>
      <c r="AJ182" s="549"/>
      <c r="AK182" s="549"/>
      <c r="AL182" s="549"/>
      <c r="AM182" s="549"/>
    </row>
    <row r="183" spans="1:39" ht="15">
      <c r="A183" s="549"/>
      <c r="B183" s="549"/>
      <c r="C183" s="549"/>
      <c r="D183" s="549"/>
      <c r="E183" s="549"/>
      <c r="F183" s="549"/>
      <c r="G183" s="549"/>
      <c r="H183" s="549"/>
      <c r="I183" s="549"/>
      <c r="J183" s="549"/>
      <c r="K183" s="549"/>
      <c r="L183" s="549"/>
      <c r="M183" s="549"/>
      <c r="N183" s="549"/>
      <c r="O183" s="549"/>
      <c r="P183" s="549"/>
      <c r="Q183" s="549"/>
      <c r="R183" s="549"/>
      <c r="S183" s="549"/>
      <c r="T183" s="549"/>
      <c r="U183" s="549"/>
      <c r="V183" s="549"/>
      <c r="W183" s="549"/>
      <c r="X183" s="549"/>
      <c r="Y183" s="549"/>
      <c r="Z183" s="549"/>
      <c r="AA183" s="549"/>
      <c r="AB183" s="549"/>
      <c r="AC183" s="549"/>
      <c r="AD183" s="549"/>
      <c r="AE183" s="549"/>
      <c r="AF183" s="549"/>
      <c r="AG183" s="549"/>
      <c r="AH183" s="549"/>
      <c r="AI183" s="549"/>
      <c r="AJ183" s="549"/>
      <c r="AK183" s="549"/>
      <c r="AL183" s="549"/>
      <c r="AM183" s="549"/>
    </row>
    <row r="184" spans="1:39" ht="15">
      <c r="A184" s="549"/>
      <c r="B184" s="549"/>
      <c r="C184" s="549"/>
      <c r="D184" s="549"/>
      <c r="E184" s="549"/>
      <c r="F184" s="549"/>
      <c r="G184" s="549"/>
      <c r="H184" s="549"/>
      <c r="I184" s="549"/>
      <c r="J184" s="549"/>
      <c r="K184" s="549"/>
      <c r="L184" s="549"/>
      <c r="M184" s="549"/>
      <c r="N184" s="549"/>
      <c r="O184" s="549"/>
      <c r="P184" s="549"/>
      <c r="Q184" s="549"/>
      <c r="R184" s="549"/>
      <c r="S184" s="549"/>
      <c r="T184" s="549"/>
      <c r="U184" s="549"/>
      <c r="V184" s="549"/>
      <c r="W184" s="549"/>
      <c r="X184" s="549"/>
      <c r="Y184" s="549"/>
      <c r="Z184" s="549"/>
      <c r="AA184" s="549"/>
      <c r="AB184" s="549"/>
      <c r="AC184" s="549"/>
      <c r="AD184" s="549"/>
      <c r="AE184" s="549"/>
      <c r="AF184" s="549"/>
      <c r="AG184" s="549"/>
      <c r="AH184" s="549"/>
      <c r="AI184" s="549"/>
      <c r="AJ184" s="549"/>
      <c r="AK184" s="549"/>
      <c r="AL184" s="549"/>
      <c r="AM184" s="549"/>
    </row>
    <row r="185" spans="1:39" ht="15">
      <c r="A185" s="549"/>
      <c r="B185" s="549"/>
      <c r="C185" s="549"/>
      <c r="D185" s="549"/>
      <c r="E185" s="549"/>
      <c r="F185" s="549"/>
      <c r="G185" s="549"/>
      <c r="H185" s="549"/>
      <c r="I185" s="549"/>
      <c r="J185" s="549"/>
      <c r="K185" s="549"/>
      <c r="L185" s="549"/>
      <c r="M185" s="549"/>
      <c r="N185" s="549"/>
      <c r="O185" s="549"/>
      <c r="P185" s="549"/>
      <c r="Q185" s="549"/>
      <c r="R185" s="549"/>
      <c r="S185" s="549"/>
      <c r="T185" s="549"/>
      <c r="U185" s="549"/>
      <c r="V185" s="549"/>
      <c r="W185" s="549"/>
      <c r="X185" s="549"/>
      <c r="Y185" s="549"/>
      <c r="Z185" s="549"/>
      <c r="AA185" s="549"/>
      <c r="AB185" s="549"/>
      <c r="AC185" s="549"/>
      <c r="AD185" s="549"/>
      <c r="AE185" s="549"/>
      <c r="AF185" s="549"/>
      <c r="AG185" s="549"/>
      <c r="AH185" s="549"/>
      <c r="AI185" s="549"/>
      <c r="AJ185" s="549"/>
      <c r="AK185" s="549"/>
      <c r="AL185" s="549"/>
      <c r="AM185" s="549"/>
    </row>
    <row r="186" spans="1:39" ht="15">
      <c r="A186" s="549"/>
      <c r="B186" s="549"/>
      <c r="C186" s="549"/>
      <c r="D186" s="549"/>
      <c r="E186" s="549"/>
      <c r="F186" s="549"/>
      <c r="G186" s="549"/>
      <c r="H186" s="549"/>
      <c r="I186" s="549"/>
      <c r="J186" s="549"/>
      <c r="K186" s="549"/>
      <c r="L186" s="549"/>
      <c r="M186" s="549"/>
      <c r="N186" s="549"/>
      <c r="O186" s="549"/>
      <c r="P186" s="549"/>
      <c r="Q186" s="549"/>
      <c r="R186" s="549"/>
      <c r="S186" s="549"/>
      <c r="T186" s="549"/>
      <c r="U186" s="549"/>
      <c r="V186" s="549"/>
      <c r="W186" s="549"/>
      <c r="X186" s="549"/>
      <c r="Y186" s="549"/>
      <c r="Z186" s="549"/>
      <c r="AA186" s="549"/>
      <c r="AB186" s="549"/>
      <c r="AC186" s="549"/>
      <c r="AD186" s="549"/>
      <c r="AE186" s="549"/>
      <c r="AF186" s="549"/>
      <c r="AG186" s="549"/>
      <c r="AH186" s="549"/>
      <c r="AI186" s="549"/>
      <c r="AJ186" s="549"/>
      <c r="AK186" s="549"/>
      <c r="AL186" s="549"/>
      <c r="AM186" s="549"/>
    </row>
    <row r="187" spans="1:39" ht="15">
      <c r="A187" s="549"/>
      <c r="B187" s="549"/>
      <c r="C187" s="549"/>
      <c r="D187" s="549"/>
      <c r="E187" s="549"/>
      <c r="F187" s="549"/>
      <c r="G187" s="549"/>
      <c r="H187" s="549"/>
      <c r="I187" s="549"/>
      <c r="J187" s="549"/>
      <c r="K187" s="549"/>
      <c r="L187" s="549"/>
      <c r="M187" s="549"/>
      <c r="N187" s="549"/>
      <c r="O187" s="549"/>
      <c r="P187" s="549"/>
      <c r="Q187" s="549"/>
      <c r="R187" s="549"/>
      <c r="S187" s="549"/>
      <c r="T187" s="549"/>
      <c r="U187" s="549"/>
      <c r="V187" s="549"/>
      <c r="W187" s="549"/>
      <c r="X187" s="549"/>
      <c r="Y187" s="549"/>
      <c r="Z187" s="549"/>
      <c r="AA187" s="549"/>
      <c r="AB187" s="549"/>
      <c r="AC187" s="549"/>
      <c r="AD187" s="549"/>
      <c r="AE187" s="549"/>
      <c r="AF187" s="549"/>
      <c r="AG187" s="549"/>
      <c r="AH187" s="549"/>
      <c r="AI187" s="549"/>
      <c r="AJ187" s="549"/>
      <c r="AK187" s="549"/>
      <c r="AL187" s="549"/>
      <c r="AM187" s="549"/>
    </row>
    <row r="188" spans="1:39" ht="15">
      <c r="A188" s="549"/>
      <c r="B188" s="549"/>
      <c r="C188" s="549"/>
      <c r="D188" s="549"/>
      <c r="E188" s="549"/>
      <c r="F188" s="549"/>
      <c r="G188" s="549"/>
      <c r="H188" s="549"/>
      <c r="I188" s="549"/>
      <c r="J188" s="549"/>
      <c r="K188" s="549"/>
      <c r="L188" s="549"/>
      <c r="M188" s="549"/>
      <c r="N188" s="549"/>
      <c r="O188" s="549"/>
      <c r="P188" s="549"/>
      <c r="Q188" s="549"/>
      <c r="R188" s="549"/>
      <c r="S188" s="549"/>
      <c r="T188" s="549"/>
      <c r="U188" s="549"/>
      <c r="V188" s="549"/>
      <c r="W188" s="549"/>
      <c r="X188" s="549"/>
      <c r="Y188" s="549"/>
      <c r="Z188" s="549"/>
      <c r="AA188" s="549"/>
      <c r="AB188" s="549"/>
      <c r="AC188" s="549"/>
      <c r="AD188" s="549"/>
      <c r="AE188" s="549"/>
      <c r="AF188" s="549"/>
      <c r="AG188" s="549"/>
      <c r="AH188" s="549"/>
      <c r="AI188" s="549"/>
      <c r="AJ188" s="549"/>
      <c r="AK188" s="549"/>
      <c r="AL188" s="549"/>
      <c r="AM188" s="549"/>
    </row>
    <row r="189" spans="1:39" ht="15">
      <c r="A189" s="549"/>
      <c r="B189" s="549"/>
      <c r="C189" s="549"/>
      <c r="D189" s="549"/>
      <c r="E189" s="549"/>
      <c r="F189" s="549"/>
      <c r="G189" s="549"/>
      <c r="H189" s="549"/>
      <c r="I189" s="549"/>
      <c r="J189" s="549"/>
      <c r="K189" s="549"/>
      <c r="L189" s="549"/>
      <c r="M189" s="549"/>
      <c r="N189" s="549"/>
      <c r="O189" s="549"/>
      <c r="P189" s="549"/>
      <c r="Q189" s="549"/>
      <c r="R189" s="549"/>
      <c r="S189" s="549"/>
      <c r="T189" s="549"/>
      <c r="U189" s="549"/>
      <c r="V189" s="549"/>
      <c r="W189" s="549"/>
      <c r="X189" s="549"/>
      <c r="Y189" s="549"/>
      <c r="Z189" s="549"/>
      <c r="AA189" s="549"/>
      <c r="AB189" s="549"/>
      <c r="AC189" s="549"/>
      <c r="AD189" s="549"/>
      <c r="AE189" s="549"/>
      <c r="AF189" s="549"/>
      <c r="AG189" s="549"/>
      <c r="AH189" s="549"/>
      <c r="AI189" s="549"/>
      <c r="AJ189" s="549"/>
      <c r="AK189" s="549"/>
      <c r="AL189" s="549"/>
      <c r="AM189" s="549"/>
    </row>
    <row r="190" spans="1:39" ht="15">
      <c r="A190" s="549"/>
      <c r="B190" s="549"/>
      <c r="C190" s="549"/>
      <c r="D190" s="549"/>
      <c r="E190" s="549"/>
      <c r="F190" s="549"/>
      <c r="G190" s="549"/>
      <c r="H190" s="549"/>
      <c r="I190" s="549"/>
      <c r="J190" s="549"/>
      <c r="K190" s="549"/>
      <c r="L190" s="549"/>
      <c r="M190" s="549"/>
      <c r="N190" s="549"/>
      <c r="O190" s="549"/>
      <c r="P190" s="549"/>
      <c r="Q190" s="549"/>
      <c r="R190" s="549"/>
      <c r="S190" s="549"/>
      <c r="T190" s="549"/>
      <c r="U190" s="549"/>
      <c r="V190" s="549"/>
      <c r="W190" s="549"/>
      <c r="X190" s="549"/>
      <c r="Y190" s="549"/>
      <c r="Z190" s="549"/>
      <c r="AA190" s="549"/>
      <c r="AB190" s="549"/>
      <c r="AC190" s="549"/>
      <c r="AD190" s="549"/>
      <c r="AE190" s="549"/>
      <c r="AF190" s="549"/>
      <c r="AG190" s="549"/>
      <c r="AH190" s="549"/>
      <c r="AI190" s="549"/>
      <c r="AJ190" s="549"/>
      <c r="AK190" s="549"/>
      <c r="AL190" s="549"/>
      <c r="AM190" s="549"/>
    </row>
    <row r="191" spans="1:39" ht="15">
      <c r="A191" s="549"/>
      <c r="B191" s="549"/>
      <c r="C191" s="549"/>
      <c r="D191" s="549"/>
      <c r="E191" s="549"/>
      <c r="F191" s="549"/>
      <c r="G191" s="549"/>
      <c r="H191" s="549"/>
      <c r="I191" s="549"/>
      <c r="J191" s="549"/>
      <c r="K191" s="549"/>
      <c r="L191" s="549"/>
      <c r="M191" s="549"/>
      <c r="N191" s="549"/>
      <c r="O191" s="549"/>
      <c r="P191" s="549"/>
      <c r="Q191" s="549"/>
      <c r="R191" s="549"/>
      <c r="S191" s="549"/>
      <c r="T191" s="549"/>
      <c r="U191" s="549"/>
      <c r="V191" s="549"/>
      <c r="W191" s="549"/>
      <c r="X191" s="549"/>
      <c r="Y191" s="549"/>
      <c r="Z191" s="549"/>
      <c r="AA191" s="549"/>
      <c r="AB191" s="549"/>
      <c r="AC191" s="549"/>
      <c r="AD191" s="549"/>
      <c r="AE191" s="549"/>
      <c r="AF191" s="549"/>
      <c r="AG191" s="549"/>
      <c r="AH191" s="549"/>
      <c r="AI191" s="549"/>
      <c r="AJ191" s="549"/>
      <c r="AK191" s="549"/>
      <c r="AL191" s="549"/>
      <c r="AM191" s="549"/>
    </row>
    <row r="192" spans="1:39" ht="15">
      <c r="A192" s="549"/>
      <c r="B192" s="549"/>
      <c r="C192" s="549"/>
      <c r="D192" s="549"/>
      <c r="E192" s="549"/>
      <c r="F192" s="549"/>
      <c r="G192" s="549"/>
      <c r="H192" s="549"/>
      <c r="I192" s="549"/>
      <c r="J192" s="549"/>
      <c r="K192" s="549"/>
      <c r="L192" s="549"/>
      <c r="M192" s="549"/>
      <c r="N192" s="549"/>
      <c r="O192" s="549"/>
      <c r="P192" s="549"/>
      <c r="Q192" s="549"/>
      <c r="R192" s="549"/>
      <c r="S192" s="549"/>
      <c r="T192" s="549"/>
      <c r="U192" s="549"/>
      <c r="V192" s="549"/>
      <c r="W192" s="549"/>
      <c r="X192" s="549"/>
      <c r="Y192" s="549"/>
      <c r="Z192" s="549"/>
      <c r="AA192" s="549"/>
      <c r="AB192" s="549"/>
      <c r="AC192" s="549"/>
      <c r="AD192" s="549"/>
      <c r="AE192" s="549"/>
      <c r="AF192" s="549"/>
      <c r="AG192" s="549"/>
      <c r="AH192" s="549"/>
      <c r="AI192" s="549"/>
      <c r="AJ192" s="549"/>
      <c r="AK192" s="549"/>
      <c r="AL192" s="549"/>
      <c r="AM192" s="549"/>
    </row>
  </sheetData>
  <sheetProtection/>
  <mergeCells count="2">
    <mergeCell ref="A2:H2"/>
    <mergeCell ref="A1:H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600" verticalDpi="600" orientation="landscape" paperSize="9" scale="45" r:id="rId3"/>
  <headerFooter alignWithMargins="0">
    <oddHeader>&amp;C&amp;"Arial,Normale"&amp;12Tessitura SLO</oddHead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F22"/>
  <sheetViews>
    <sheetView showGridLines="0" zoomScale="70" zoomScaleNormal="70" zoomScalePageLayoutView="0" workbookViewId="0" topLeftCell="A1">
      <selection activeCell="A51" sqref="A51"/>
    </sheetView>
  </sheetViews>
  <sheetFormatPr defaultColWidth="9.140625" defaultRowHeight="15"/>
  <cols>
    <col min="1" max="1" width="37.421875" style="577" customWidth="1"/>
    <col min="2" max="2" width="20.57421875" style="182" customWidth="1"/>
    <col min="3" max="3" width="23.8515625" style="182" customWidth="1"/>
    <col min="4" max="4" width="22.7109375" style="182" customWidth="1"/>
    <col min="5" max="5" width="21.7109375" style="182" customWidth="1"/>
    <col min="6" max="6" width="23.28125" style="182" customWidth="1"/>
    <col min="7" max="16384" width="9.140625" style="182" customWidth="1"/>
  </cols>
  <sheetData>
    <row r="1" spans="1:6" ht="72.75" customHeight="1" thickBot="1">
      <c r="A1" s="667" t="s">
        <v>191</v>
      </c>
      <c r="B1" s="667"/>
      <c r="C1" s="667"/>
      <c r="D1" s="667"/>
      <c r="E1" s="667"/>
      <c r="F1" s="667"/>
    </row>
    <row r="2" spans="1:6" ht="42" customHeight="1" thickTop="1">
      <c r="A2" s="550"/>
      <c r="B2" s="551" t="s">
        <v>45</v>
      </c>
      <c r="C2" s="552" t="s">
        <v>8</v>
      </c>
      <c r="D2" s="551" t="s">
        <v>9</v>
      </c>
      <c r="E2" s="552" t="s">
        <v>192</v>
      </c>
      <c r="F2" s="553" t="s">
        <v>193</v>
      </c>
    </row>
    <row r="3" spans="1:6" s="558" customFormat="1" ht="24.75" customHeight="1">
      <c r="A3" s="554" t="s">
        <v>194</v>
      </c>
      <c r="B3" s="555">
        <f>'[2]dati utili'!B8</f>
        <v>7500</v>
      </c>
      <c r="C3" s="556">
        <f>'[2]dati utili'!C8</f>
        <v>14000.000000000002</v>
      </c>
      <c r="D3" s="555">
        <f>'[2]dati utili'!D8</f>
        <v>13300.000000000002</v>
      </c>
      <c r="E3" s="556">
        <f>'[2]dati utili'!E8</f>
        <v>8500</v>
      </c>
      <c r="F3" s="557">
        <f>'[2]dati utili'!F8</f>
        <v>10200</v>
      </c>
    </row>
    <row r="4" spans="1:6" s="558" customFormat="1" ht="24.75" customHeight="1">
      <c r="A4" s="559" t="s">
        <v>77</v>
      </c>
      <c r="B4" s="560">
        <f>+'attività-localizz'!$B$27</f>
        <v>16.654205607476637</v>
      </c>
      <c r="C4" s="561">
        <f>+'attività-localizz'!$B$27</f>
        <v>16.654205607476637</v>
      </c>
      <c r="D4" s="560">
        <f>+'attività-localizz'!$B$27</f>
        <v>16.654205607476637</v>
      </c>
      <c r="E4" s="561">
        <f>+'attività-localizz'!$B$27</f>
        <v>16.654205607476637</v>
      </c>
      <c r="F4" s="562">
        <f>+'attività-localizz'!$B$27</f>
        <v>16.654205607476637</v>
      </c>
    </row>
    <row r="5" spans="1:6" s="567" customFormat="1" ht="24.75" customHeight="1" thickBot="1">
      <c r="A5" s="563" t="s">
        <v>195</v>
      </c>
      <c r="B5" s="564">
        <f>+B3*B4</f>
        <v>124906.54205607477</v>
      </c>
      <c r="C5" s="565">
        <f>+C3*C4</f>
        <v>233158.87850467296</v>
      </c>
      <c r="D5" s="564">
        <f>+D3*D4</f>
        <v>221500.93457943932</v>
      </c>
      <c r="E5" s="565">
        <f>+E3*E4</f>
        <v>141560.74766355142</v>
      </c>
      <c r="F5" s="566">
        <f>+F3*F4</f>
        <v>169872.8971962617</v>
      </c>
    </row>
    <row r="6" spans="1:6" s="558" customFormat="1" ht="24.75" customHeight="1" thickTop="1">
      <c r="A6" s="568" t="s">
        <v>196</v>
      </c>
      <c r="B6" s="569">
        <f>+'attività-localizz'!B36</f>
        <v>15</v>
      </c>
      <c r="C6" s="570">
        <f>+'attività-localizz'!C36</f>
        <v>30</v>
      </c>
      <c r="D6" s="569">
        <f>+'attività-localizz'!D36</f>
        <v>65</v>
      </c>
      <c r="E6" s="570">
        <f>+'attività-localizz'!E36</f>
        <v>92</v>
      </c>
      <c r="F6" s="571">
        <f>+'attività-localizz'!F36</f>
        <v>70</v>
      </c>
    </row>
    <row r="7" spans="1:6" s="558" customFormat="1" ht="24.75" customHeight="1">
      <c r="A7" s="559" t="s">
        <v>77</v>
      </c>
      <c r="B7" s="560">
        <f>+'attività-localizz'!$C$27</f>
        <v>287.98161764705884</v>
      </c>
      <c r="C7" s="561">
        <f>+'attività-localizz'!$C$27</f>
        <v>287.98161764705884</v>
      </c>
      <c r="D7" s="560">
        <f>+'attività-localizz'!$C$27</f>
        <v>287.98161764705884</v>
      </c>
      <c r="E7" s="561">
        <f>+'attività-localizz'!$C$27</f>
        <v>287.98161764705884</v>
      </c>
      <c r="F7" s="562">
        <f>+'attività-localizz'!$C$27</f>
        <v>287.98161764705884</v>
      </c>
    </row>
    <row r="8" spans="1:6" s="567" customFormat="1" ht="24.75" customHeight="1" thickBot="1">
      <c r="A8" s="563" t="s">
        <v>197</v>
      </c>
      <c r="B8" s="564">
        <f>+B6*B7</f>
        <v>4319.724264705883</v>
      </c>
      <c r="C8" s="565">
        <f>+C6*C7</f>
        <v>8639.448529411766</v>
      </c>
      <c r="D8" s="564">
        <f>+D6*D7</f>
        <v>18718.805147058825</v>
      </c>
      <c r="E8" s="565">
        <f>+E6*E7</f>
        <v>26494.308823529413</v>
      </c>
      <c r="F8" s="566">
        <f>+F6*F7</f>
        <v>20158.71323529412</v>
      </c>
    </row>
    <row r="9" spans="1:6" s="558" customFormat="1" ht="24.75" customHeight="1" thickTop="1">
      <c r="A9" s="568" t="s">
        <v>198</v>
      </c>
      <c r="B9" s="569">
        <f>+'attività-localizz'!B37</f>
        <v>30</v>
      </c>
      <c r="C9" s="570">
        <f>+'attività-localizz'!C37</f>
        <v>50</v>
      </c>
      <c r="D9" s="569">
        <f>+'attività-localizz'!D37</f>
        <v>64</v>
      </c>
      <c r="E9" s="570">
        <f>+'attività-localizz'!E37</f>
        <v>70</v>
      </c>
      <c r="F9" s="571">
        <f>+'attività-localizz'!F37</f>
        <v>90</v>
      </c>
    </row>
    <row r="10" spans="1:6" s="558" customFormat="1" ht="24.75" customHeight="1">
      <c r="A10" s="559" t="s">
        <v>77</v>
      </c>
      <c r="B10" s="560">
        <f>+'attività-localizz'!$D$27</f>
        <v>100.32894736842105</v>
      </c>
      <c r="C10" s="561">
        <f>+'attività-localizz'!$D$27</f>
        <v>100.32894736842105</v>
      </c>
      <c r="D10" s="560">
        <f>+'attività-localizz'!$D$27</f>
        <v>100.32894736842105</v>
      </c>
      <c r="E10" s="561">
        <f>+'attività-localizz'!$D$27</f>
        <v>100.32894736842105</v>
      </c>
      <c r="F10" s="562">
        <f>+'attività-localizz'!$D$27</f>
        <v>100.32894736842105</v>
      </c>
    </row>
    <row r="11" spans="1:6" s="567" customFormat="1" ht="24.75" customHeight="1" thickBot="1">
      <c r="A11" s="563" t="s">
        <v>199</v>
      </c>
      <c r="B11" s="564">
        <f>+B9*B10</f>
        <v>3009.8684210526317</v>
      </c>
      <c r="C11" s="565">
        <f>+C9*C10</f>
        <v>5016.4473684210525</v>
      </c>
      <c r="D11" s="564">
        <f>+D9*D10</f>
        <v>6421.0526315789475</v>
      </c>
      <c r="E11" s="565">
        <f>+E9*E10</f>
        <v>7023.026315789474</v>
      </c>
      <c r="F11" s="566">
        <f>+F9*F10</f>
        <v>9029.605263157895</v>
      </c>
    </row>
    <row r="12" spans="1:6" s="558" customFormat="1" ht="24.75" customHeight="1" thickTop="1">
      <c r="A12" s="568" t="s">
        <v>200</v>
      </c>
      <c r="B12" s="569">
        <f>+'attività-localizz'!B38</f>
        <v>120</v>
      </c>
      <c r="C12" s="570">
        <f>+'attività-localizz'!C38</f>
        <v>308</v>
      </c>
      <c r="D12" s="569">
        <f>+'attività-localizz'!D38</f>
        <v>375</v>
      </c>
      <c r="E12" s="570">
        <f>+'attività-localizz'!E38</f>
        <v>267</v>
      </c>
      <c r="F12" s="571">
        <f>+'attività-localizz'!F38</f>
        <v>280</v>
      </c>
    </row>
    <row r="13" spans="1:6" s="558" customFormat="1" ht="24.75" customHeight="1">
      <c r="A13" s="559" t="s">
        <v>77</v>
      </c>
      <c r="B13" s="560">
        <f>+'attività-localizz'!$E$27</f>
        <v>85.44666666666667</v>
      </c>
      <c r="C13" s="561">
        <f>+'attività-localizz'!$E$27</f>
        <v>85.44666666666667</v>
      </c>
      <c r="D13" s="560">
        <f>+'attività-localizz'!$E$27</f>
        <v>85.44666666666667</v>
      </c>
      <c r="E13" s="561">
        <f>+'attività-localizz'!$E$27</f>
        <v>85.44666666666667</v>
      </c>
      <c r="F13" s="562">
        <f>+'attività-localizz'!$E$27</f>
        <v>85.44666666666667</v>
      </c>
    </row>
    <row r="14" spans="1:6" s="567" customFormat="1" ht="24.75" customHeight="1" thickBot="1">
      <c r="A14" s="563" t="s">
        <v>201</v>
      </c>
      <c r="B14" s="564">
        <f>+B12*B13</f>
        <v>10253.6</v>
      </c>
      <c r="C14" s="565">
        <f>+C12*C13</f>
        <v>26317.573333333334</v>
      </c>
      <c r="D14" s="564">
        <f>+D12*D13</f>
        <v>32042.500000000004</v>
      </c>
      <c r="E14" s="565">
        <f>+E12*E13</f>
        <v>22814.260000000002</v>
      </c>
      <c r="F14" s="566">
        <f>+F12*F13</f>
        <v>23925.06666666667</v>
      </c>
    </row>
    <row r="15" spans="1:6" s="558" customFormat="1" ht="24.75" customHeight="1" thickTop="1">
      <c r="A15" s="568" t="s">
        <v>202</v>
      </c>
      <c r="B15" s="569">
        <f>+'attività-localizz'!B35</f>
        <v>62</v>
      </c>
      <c r="C15" s="570">
        <f>+'attività-localizz'!C35</f>
        <v>15</v>
      </c>
      <c r="D15" s="569">
        <f>+'attività-localizz'!D35</f>
        <v>15</v>
      </c>
      <c r="E15" s="570">
        <f>+'attività-localizz'!E35</f>
        <v>20</v>
      </c>
      <c r="F15" s="571">
        <f>+'attività-localizz'!F35</f>
        <v>20</v>
      </c>
    </row>
    <row r="16" spans="1:6" s="558" customFormat="1" ht="24.75" customHeight="1">
      <c r="A16" s="559" t="s">
        <v>77</v>
      </c>
      <c r="B16" s="560">
        <f>+'attività-localizz'!$F$27</f>
        <v>313.15909090909093</v>
      </c>
      <c r="C16" s="561">
        <f>+'attività-localizz'!$F$27</f>
        <v>313.15909090909093</v>
      </c>
      <c r="D16" s="560">
        <f>+'attività-localizz'!$F$27</f>
        <v>313.15909090909093</v>
      </c>
      <c r="E16" s="561">
        <f>+'attività-localizz'!$F$27</f>
        <v>313.15909090909093</v>
      </c>
      <c r="F16" s="562">
        <f>+'attività-localizz'!$F$27</f>
        <v>313.15909090909093</v>
      </c>
    </row>
    <row r="17" spans="1:6" s="567" customFormat="1" ht="36.75" thickBot="1">
      <c r="A17" s="563" t="s">
        <v>203</v>
      </c>
      <c r="B17" s="564">
        <f>+B15*B16</f>
        <v>19415.86363636364</v>
      </c>
      <c r="C17" s="565">
        <f>+C15*C16</f>
        <v>4697.386363636364</v>
      </c>
      <c r="D17" s="564">
        <f>+D15*D16</f>
        <v>4697.386363636364</v>
      </c>
      <c r="E17" s="565">
        <f>+E15*E16</f>
        <v>6263.181818181819</v>
      </c>
      <c r="F17" s="566">
        <f>+F15*F16</f>
        <v>6263.181818181819</v>
      </c>
    </row>
    <row r="18" spans="1:6" s="558" customFormat="1" ht="24.75" customHeight="1" thickTop="1">
      <c r="A18" s="568" t="s">
        <v>204</v>
      </c>
      <c r="B18" s="569">
        <f>+'attività-localizz'!B34</f>
        <v>30</v>
      </c>
      <c r="C18" s="570">
        <f>+'attività-localizz'!C34</f>
        <v>65</v>
      </c>
      <c r="D18" s="569">
        <f>+'attività-localizz'!D34</f>
        <v>50</v>
      </c>
      <c r="E18" s="570">
        <f>+'attività-localizz'!E34</f>
        <v>60</v>
      </c>
      <c r="F18" s="571">
        <f>+'attività-localizz'!F34</f>
        <v>70</v>
      </c>
    </row>
    <row r="19" spans="1:6" s="558" customFormat="1" ht="24.75" customHeight="1">
      <c r="A19" s="559" t="s">
        <v>77</v>
      </c>
      <c r="B19" s="560">
        <f>+'attività-localizz'!$G$27</f>
        <v>710.8327272727273</v>
      </c>
      <c r="C19" s="561">
        <f>+'attività-localizz'!$G$27</f>
        <v>710.8327272727273</v>
      </c>
      <c r="D19" s="560">
        <f>+'attività-localizz'!$G$27</f>
        <v>710.8327272727273</v>
      </c>
      <c r="E19" s="561">
        <f>+'attività-localizz'!$G$27</f>
        <v>710.8327272727273</v>
      </c>
      <c r="F19" s="562">
        <f>+'attività-localizz'!$G$27</f>
        <v>710.8327272727273</v>
      </c>
    </row>
    <row r="20" spans="1:6" s="567" customFormat="1" ht="24.75" customHeight="1" thickBot="1">
      <c r="A20" s="563" t="s">
        <v>205</v>
      </c>
      <c r="B20" s="564">
        <f>+B18*B19</f>
        <v>21324.98181818182</v>
      </c>
      <c r="C20" s="565">
        <f>+C18*C19</f>
        <v>46204.12727272727</v>
      </c>
      <c r="D20" s="564">
        <f>+D18*D19</f>
        <v>35541.63636363637</v>
      </c>
      <c r="E20" s="565">
        <f>+E18*E19</f>
        <v>42649.96363636364</v>
      </c>
      <c r="F20" s="566">
        <f>+F18*F19</f>
        <v>49758.29090909091</v>
      </c>
    </row>
    <row r="21" spans="1:6" s="558" customFormat="1" ht="37.5" thickBot="1" thickTop="1">
      <c r="A21" s="572" t="s">
        <v>206</v>
      </c>
      <c r="B21" s="573">
        <f>+B20+B17+B14+B11+B8+B5</f>
        <v>183230.58019637875</v>
      </c>
      <c r="C21" s="573">
        <f>+C20+C17+C14+C11+C8+C5</f>
        <v>324033.86137220275</v>
      </c>
      <c r="D21" s="573">
        <f>+D20+D17+D14+D11+D8+D5</f>
        <v>318922.31508534984</v>
      </c>
      <c r="E21" s="573">
        <f>+E20+E17+E14+E11+E8+E5</f>
        <v>246805.48825741577</v>
      </c>
      <c r="F21" s="574">
        <f>+F20+F17+F14+F11+F8+F5</f>
        <v>279007.7550886531</v>
      </c>
    </row>
    <row r="22" spans="1:6" ht="18.75" thickTop="1">
      <c r="A22" s="575"/>
      <c r="B22" s="576"/>
      <c r="C22" s="576"/>
      <c r="D22" s="576"/>
      <c r="E22" s="576"/>
      <c r="F22" s="576"/>
    </row>
  </sheetData>
  <sheetProtection/>
  <mergeCells count="1">
    <mergeCell ref="A1:F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180" verticalDpi="180" orientation="landscape" paperSize="9" scale="93" r:id="rId2"/>
  <headerFooter alignWithMargins="0">
    <oddHeader>&amp;C&amp;"Arial,Normale"&amp;12Tessitura SLO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F16"/>
  <sheetViews>
    <sheetView showGridLines="0" zoomScale="77" zoomScaleNormal="77" zoomScalePageLayoutView="0" workbookViewId="0" topLeftCell="A39">
      <selection activeCell="A50" sqref="A50"/>
    </sheetView>
  </sheetViews>
  <sheetFormatPr defaultColWidth="9.140625" defaultRowHeight="15"/>
  <cols>
    <col min="1" max="1" width="33.421875" style="577" customWidth="1"/>
    <col min="2" max="6" width="20.140625" style="577" customWidth="1"/>
    <col min="7" max="16384" width="9.140625" style="578" customWidth="1"/>
  </cols>
  <sheetData>
    <row r="1" spans="1:6" ht="72.75" customHeight="1" thickBot="1">
      <c r="A1" s="667" t="s">
        <v>207</v>
      </c>
      <c r="B1" s="667"/>
      <c r="C1" s="667"/>
      <c r="D1" s="667"/>
      <c r="E1" s="667"/>
      <c r="F1" s="667"/>
    </row>
    <row r="2" spans="1:6" ht="42" customHeight="1" thickTop="1">
      <c r="A2" s="550"/>
      <c r="B2" s="552" t="s">
        <v>45</v>
      </c>
      <c r="C2" s="552" t="s">
        <v>8</v>
      </c>
      <c r="D2" s="552" t="s">
        <v>9</v>
      </c>
      <c r="E2" s="552" t="s">
        <v>192</v>
      </c>
      <c r="F2" s="553" t="s">
        <v>193</v>
      </c>
    </row>
    <row r="3" spans="1:6" ht="34.5" customHeight="1">
      <c r="A3" s="579" t="s">
        <v>208</v>
      </c>
      <c r="B3" s="580">
        <f>'[2]dati utili'!B7</f>
        <v>150000</v>
      </c>
      <c r="C3" s="580">
        <f>'[2]dati utili'!C7</f>
        <v>200000</v>
      </c>
      <c r="D3" s="580">
        <f>'[2]dati utili'!D7</f>
        <v>190000</v>
      </c>
      <c r="E3" s="580">
        <f>'[2]dati utili'!E7</f>
        <v>170000</v>
      </c>
      <c r="F3" s="581">
        <f>'[2]dati utili'!F7</f>
        <v>170000</v>
      </c>
    </row>
    <row r="4" spans="1:6" ht="34.5" customHeight="1">
      <c r="A4" s="582" t="s">
        <v>209</v>
      </c>
      <c r="B4" s="583">
        <f>'[2]dati utili'!B10</f>
        <v>1.4</v>
      </c>
      <c r="C4" s="583">
        <f>'[2]dati utili'!C10</f>
        <v>1.45</v>
      </c>
      <c r="D4" s="583">
        <f>'[2]dati utili'!D10</f>
        <v>1.25</v>
      </c>
      <c r="E4" s="583">
        <f>'[2]dati utili'!E10</f>
        <v>1</v>
      </c>
      <c r="F4" s="584">
        <f>'[2]dati utili'!F10</f>
        <v>1.05</v>
      </c>
    </row>
    <row r="5" spans="1:6" ht="34.5" customHeight="1">
      <c r="A5" s="585" t="s">
        <v>80</v>
      </c>
      <c r="B5" s="586">
        <f>'[2]dati utili'!B12</f>
        <v>0.65</v>
      </c>
      <c r="C5" s="586">
        <f>'[2]dati utili'!C12</f>
        <v>0.55</v>
      </c>
      <c r="D5" s="586">
        <f>'[2]dati utili'!D12</f>
        <v>0.4</v>
      </c>
      <c r="E5" s="586">
        <f>'[2]dati utili'!E12</f>
        <v>0.3</v>
      </c>
      <c r="F5" s="587">
        <f>'[2]dati utili'!F12</f>
        <v>0.25</v>
      </c>
    </row>
    <row r="6" spans="1:6" ht="34.5" customHeight="1">
      <c r="A6" s="588" t="s">
        <v>52</v>
      </c>
      <c r="B6" s="586">
        <f>'[2]dati utili'!B16</f>
        <v>0.13999999999999999</v>
      </c>
      <c r="C6" s="586">
        <f>'[2]dati utili'!C16</f>
        <v>0.1015</v>
      </c>
      <c r="D6" s="586">
        <f>'[2]dati utili'!D16</f>
        <v>0.125</v>
      </c>
      <c r="E6" s="586">
        <f>'[2]dati utili'!E16</f>
        <v>0.07</v>
      </c>
      <c r="F6" s="587">
        <f>'[2]dati utili'!F16</f>
        <v>0.07350000000000001</v>
      </c>
    </row>
    <row r="7" spans="1:6" s="590" customFormat="1" ht="34.5" customHeight="1">
      <c r="A7" s="582" t="s">
        <v>210</v>
      </c>
      <c r="B7" s="583">
        <f>+B5+B6</f>
        <v>0.79</v>
      </c>
      <c r="C7" s="583">
        <f>+C5+C6</f>
        <v>0.6515000000000001</v>
      </c>
      <c r="D7" s="583">
        <f>+D5+D6</f>
        <v>0.525</v>
      </c>
      <c r="E7" s="583">
        <f>+E5+E6</f>
        <v>0.37</v>
      </c>
      <c r="F7" s="589">
        <f>+F5+F6</f>
        <v>0.3235</v>
      </c>
    </row>
    <row r="8" spans="1:6" ht="34.5" customHeight="1">
      <c r="A8" s="591" t="str">
        <f>+'attività-costing-TOT'!A5</f>
        <v>QUOTA CdC TESSITURA</v>
      </c>
      <c r="B8" s="592">
        <f>+'attività-costing-TOT'!B5/'attività-costing'!B3</f>
        <v>0.8327102803738318</v>
      </c>
      <c r="C8" s="592">
        <f>+'attività-costing-TOT'!C5/'attività-costing'!C3</f>
        <v>1.1657943925233647</v>
      </c>
      <c r="D8" s="592">
        <f>+'attività-costing-TOT'!D5/'attività-costing'!D3</f>
        <v>1.165794392523365</v>
      </c>
      <c r="E8" s="592">
        <f>+'attività-costing-TOT'!E5/'attività-costing'!E3</f>
        <v>0.8327102803738319</v>
      </c>
      <c r="F8" s="593">
        <f>+'attività-costing-TOT'!F5/'attività-costing'!F3</f>
        <v>0.9992523364485982</v>
      </c>
    </row>
    <row r="9" spans="1:6" ht="34.5" customHeight="1">
      <c r="A9" s="591" t="str">
        <f>+'attività-costing-TOT'!A8</f>
        <v>QUOTA CdC ATT. COMUNI</v>
      </c>
      <c r="B9" s="592">
        <f>+'attività-costing-TOT'!B8/'attività-costing'!B3</f>
        <v>0.028798161764705885</v>
      </c>
      <c r="C9" s="592">
        <f>+'attività-costing-TOT'!C8/'attività-costing'!C3</f>
        <v>0.04319724264705883</v>
      </c>
      <c r="D9" s="592">
        <f>+'attività-costing-TOT'!D8/'attività-costing'!D3</f>
        <v>0.09852002708978329</v>
      </c>
      <c r="E9" s="592">
        <f>+'attività-costing-TOT'!E8/'attività-costing'!E3</f>
        <v>0.15584887543252596</v>
      </c>
      <c r="F9" s="593">
        <f>+'attività-costing-TOT'!F8/'attività-costing'!F3</f>
        <v>0.11858066608996541</v>
      </c>
    </row>
    <row r="10" spans="1:6" ht="34.5" customHeight="1">
      <c r="A10" s="591" t="str">
        <f>+'attività-costing-TOT'!A11</f>
        <v>QUOTA CdC LOG. IN U.</v>
      </c>
      <c r="B10" s="592">
        <f>+'attività-costing-TOT'!B11/'attività-costing'!B3</f>
        <v>0.02006578947368421</v>
      </c>
      <c r="C10" s="592">
        <f>+'attività-costing-TOT'!C11/'attività-costing'!C3</f>
        <v>0.02508223684210526</v>
      </c>
      <c r="D10" s="592">
        <f>+'attività-costing-TOT'!D11/'attività-costing'!D3</f>
        <v>0.033795013850415515</v>
      </c>
      <c r="E10" s="592">
        <f>+'attività-costing-TOT'!E11/'attività-costing'!E3</f>
        <v>0.04131191950464397</v>
      </c>
      <c r="F10" s="593">
        <f>+'attività-costing-TOT'!F11/'attività-costing'!F3</f>
        <v>0.05311532507739938</v>
      </c>
    </row>
    <row r="11" spans="1:6" ht="34.5" customHeight="1">
      <c r="A11" s="591" t="str">
        <f>+'attività-costing-TOT'!A14</f>
        <v>QUOTA CdC VENDITE</v>
      </c>
      <c r="B11" s="592">
        <f>+'attività-costing-TOT'!B14/'attività-costing'!B3</f>
        <v>0.06835733333333334</v>
      </c>
      <c r="C11" s="592">
        <f>+'attività-costing-TOT'!C14/'attività-costing'!C3</f>
        <v>0.13158786666666666</v>
      </c>
      <c r="D11" s="592">
        <f>+'attività-costing-TOT'!D14/'attività-costing'!D3</f>
        <v>0.1686447368421053</v>
      </c>
      <c r="E11" s="592">
        <f>+'attività-costing-TOT'!E14/'attività-costing'!E3</f>
        <v>0.13420152941176472</v>
      </c>
      <c r="F11" s="593">
        <f>+'attività-costing-TOT'!F14/'attività-costing'!F3</f>
        <v>0.14073568627450983</v>
      </c>
    </row>
    <row r="12" spans="1:6" ht="34.5" customHeight="1">
      <c r="A12" s="591" t="str">
        <f>+'attività-costing-TOT'!A17</f>
        <v>QUOTA CdC INNOVAZIONE</v>
      </c>
      <c r="B12" s="592">
        <f>+'attività-costing-TOT'!B17/'attività-costing'!B3</f>
        <v>0.12943909090909092</v>
      </c>
      <c r="C12" s="592">
        <f>+'attività-costing-TOT'!C17/'attività-costing'!C3</f>
        <v>0.02348693181818182</v>
      </c>
      <c r="D12" s="592">
        <f>+'attività-costing-TOT'!D17/'attività-costing'!D3</f>
        <v>0.024723086124401914</v>
      </c>
      <c r="E12" s="592">
        <f>+'attività-costing-TOT'!E17/'attività-costing'!E3</f>
        <v>0.036842245989304814</v>
      </c>
      <c r="F12" s="593">
        <f>+'attività-costing-TOT'!F17/'attività-costing'!F3</f>
        <v>0.036842245989304814</v>
      </c>
    </row>
    <row r="13" spans="1:6" ht="34.5" customHeight="1">
      <c r="A13" s="591" t="str">
        <f>+'attività-costing-TOT'!A20</f>
        <v>QUOTA CdC ATT. INFRAST.</v>
      </c>
      <c r="B13" s="592">
        <f>+'attività-costing-TOT'!B20/'attività-costing'!B3</f>
        <v>0.14216654545454546</v>
      </c>
      <c r="C13" s="592">
        <f>+'attività-costing-TOT'!C20/'attività-costing'!C3</f>
        <v>0.23102063636363637</v>
      </c>
      <c r="D13" s="592">
        <f>+'attività-costing-TOT'!D20/'attività-costing'!D3</f>
        <v>0.1870612440191388</v>
      </c>
      <c r="E13" s="592">
        <f>+'attività-costing-TOT'!E20/'attività-costing'!E3</f>
        <v>0.25088213903743317</v>
      </c>
      <c r="F13" s="593">
        <f>+'attività-costing-TOT'!F20/'attività-costing'!F3</f>
        <v>0.29269582887700535</v>
      </c>
    </row>
    <row r="14" spans="1:6" s="590" customFormat="1" ht="34.5" customHeight="1" thickBot="1">
      <c r="A14" s="594" t="s">
        <v>211</v>
      </c>
      <c r="B14" s="595">
        <f>SUM(B7:B13)</f>
        <v>2.0115372013091917</v>
      </c>
      <c r="C14" s="595">
        <f>SUM(C7:C13)</f>
        <v>2.271669306861014</v>
      </c>
      <c r="D14" s="595">
        <f>SUM(D7:D13)</f>
        <v>2.2035385004492096</v>
      </c>
      <c r="E14" s="595">
        <f>SUM(E7:E13)</f>
        <v>1.8217969897495045</v>
      </c>
      <c r="F14" s="596">
        <f>SUM(F7:F13)</f>
        <v>1.9647220887567831</v>
      </c>
    </row>
    <row r="15" spans="1:6" s="590" customFormat="1" ht="34.5" customHeight="1" thickBot="1" thickTop="1">
      <c r="A15" s="597" t="s">
        <v>212</v>
      </c>
      <c r="B15" s="598">
        <f>+B4-B14</f>
        <v>-0.6115372013091918</v>
      </c>
      <c r="C15" s="598">
        <f>+C4-C14</f>
        <v>-0.8216693068610141</v>
      </c>
      <c r="D15" s="598">
        <f>+D4-D14</f>
        <v>-0.9535385004492096</v>
      </c>
      <c r="E15" s="598">
        <f>+E4-E14</f>
        <v>-0.8217969897495045</v>
      </c>
      <c r="F15" s="599">
        <f>+F4-F14</f>
        <v>-0.9147220887567831</v>
      </c>
    </row>
    <row r="16" spans="1:6" ht="18.75" thickTop="1">
      <c r="A16" s="575"/>
      <c r="B16" s="600"/>
      <c r="C16" s="600"/>
      <c r="D16" s="600"/>
      <c r="E16" s="600"/>
      <c r="F16" s="600"/>
    </row>
  </sheetData>
  <sheetProtection/>
  <mergeCells count="1">
    <mergeCell ref="A1:F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180" verticalDpi="180" orientation="landscape" paperSize="9" scale="99" r:id="rId2"/>
  <headerFooter alignWithMargins="0">
    <oddHeader>&amp;C&amp;"Arial,Normale"&amp;12Tessitura SLO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9">
    <pageSetUpPr fitToPage="1"/>
  </sheetPr>
  <dimension ref="A1:DW18"/>
  <sheetViews>
    <sheetView showGridLines="0" tabSelected="1" zoomScale="65" zoomScaleNormal="65" zoomScalePageLayoutView="0" workbookViewId="0" topLeftCell="A8">
      <selection activeCell="G8" sqref="G8"/>
    </sheetView>
  </sheetViews>
  <sheetFormatPr defaultColWidth="9.140625" defaultRowHeight="15"/>
  <cols>
    <col min="1" max="1" width="40.421875" style="113" customWidth="1"/>
    <col min="2" max="2" width="27.00390625" style="113" customWidth="1"/>
    <col min="3" max="6" width="27.140625" style="113" customWidth="1"/>
    <col min="7" max="7" width="29.7109375" style="113" customWidth="1"/>
    <col min="8" max="8" width="16.140625" style="113" bestFit="1" customWidth="1"/>
    <col min="9" max="16384" width="9.140625" style="113" customWidth="1"/>
  </cols>
  <sheetData>
    <row r="1" spans="1:7" ht="44.25" customHeight="1" thickBot="1">
      <c r="A1" s="668" t="s">
        <v>213</v>
      </c>
      <c r="B1" s="669"/>
      <c r="C1" s="669"/>
      <c r="D1" s="669"/>
      <c r="E1" s="669"/>
      <c r="F1" s="669"/>
      <c r="G1" s="669"/>
    </row>
    <row r="2" spans="1:7" ht="72" customHeight="1">
      <c r="A2" s="445"/>
      <c r="B2" s="446" t="s">
        <v>45</v>
      </c>
      <c r="C2" s="446" t="s">
        <v>46</v>
      </c>
      <c r="D2" s="446" t="s">
        <v>47</v>
      </c>
      <c r="E2" s="446" t="s">
        <v>48</v>
      </c>
      <c r="F2" s="446" t="s">
        <v>49</v>
      </c>
      <c r="G2" s="447" t="s">
        <v>79</v>
      </c>
    </row>
    <row r="3" spans="1:7" ht="31.5" customHeight="1">
      <c r="A3" s="601" t="s">
        <v>50</v>
      </c>
      <c r="B3" s="239">
        <f>CE_direct_evoluto!B3</f>
        <v>450000</v>
      </c>
      <c r="C3" s="239">
        <f>CE_direct_evoluto!C3</f>
        <v>580000</v>
      </c>
      <c r="D3" s="239">
        <f>CE_direct_evoluto!D3</f>
        <v>475000</v>
      </c>
      <c r="E3" s="239">
        <f>CE_direct_evoluto!E3</f>
        <v>340000</v>
      </c>
      <c r="F3" s="239">
        <f>CE_direct_evoluto!F3</f>
        <v>357000</v>
      </c>
      <c r="G3" s="602">
        <f>SUM(B3:F3)</f>
        <v>2202000</v>
      </c>
    </row>
    <row r="4" spans="1:7" ht="31.5" customHeight="1">
      <c r="A4" s="603" t="s">
        <v>233</v>
      </c>
      <c r="B4" s="239">
        <f>CE_direct_evoluto!B4</f>
        <v>195000</v>
      </c>
      <c r="C4" s="239">
        <f>CE_direct_evoluto!C4</f>
        <v>220000.00000000003</v>
      </c>
      <c r="D4" s="239">
        <f>CE_direct_evoluto!D4</f>
        <v>152000</v>
      </c>
      <c r="E4" s="239">
        <f>CE_direct_evoluto!E4</f>
        <v>102000</v>
      </c>
      <c r="F4" s="239">
        <f>CE_direct_evoluto!F4</f>
        <v>85000</v>
      </c>
      <c r="G4" s="602">
        <f>SUM(B4:F4)</f>
        <v>754000</v>
      </c>
    </row>
    <row r="5" spans="1:7" ht="31.5" customHeight="1">
      <c r="A5" s="603" t="s">
        <v>23</v>
      </c>
      <c r="B5" s="630">
        <f>CE_direct_evoluto!B6</f>
        <v>45000.00000000001</v>
      </c>
      <c r="C5" s="630">
        <f>CE_direct_evoluto!C6</f>
        <v>40600</v>
      </c>
      <c r="D5" s="630">
        <f>CE_direct_evoluto!D6</f>
        <v>47500</v>
      </c>
      <c r="E5" s="630">
        <f>CE_direct_evoluto!E6</f>
        <v>23800.000000000004</v>
      </c>
      <c r="F5" s="630">
        <f>CE_direct_evoluto!F6</f>
        <v>24990.000000000004</v>
      </c>
      <c r="G5" s="602">
        <f>SUM(B5:F5)</f>
        <v>181890</v>
      </c>
    </row>
    <row r="6" spans="1:7" ht="31.5" customHeight="1">
      <c r="A6" s="448" t="s">
        <v>97</v>
      </c>
      <c r="B6" s="449"/>
      <c r="C6" s="239"/>
      <c r="D6" s="239"/>
      <c r="E6" s="239"/>
      <c r="F6" s="239"/>
      <c r="G6" s="602"/>
    </row>
    <row r="7" spans="1:127" s="244" customFormat="1" ht="31.5" customHeight="1">
      <c r="A7" s="450" t="s">
        <v>152</v>
      </c>
      <c r="B7" s="242">
        <f>'attività-costing'!B8*'attività-costing'!B3</f>
        <v>124906.54205607476</v>
      </c>
      <c r="C7" s="242">
        <f>'attività-costing'!C8*'attività-costing'!C3</f>
        <v>233158.87850467293</v>
      </c>
      <c r="D7" s="242">
        <f>'attività-costing'!D8*'attività-costing'!D3</f>
        <v>221500.93457943934</v>
      </c>
      <c r="E7" s="242">
        <f>'attività-costing'!E8*'attività-costing'!E3</f>
        <v>141560.74766355142</v>
      </c>
      <c r="F7" s="242">
        <f>'attività-costing'!F8*'attività-costing'!F3</f>
        <v>169872.8971962617</v>
      </c>
      <c r="G7" s="604">
        <f aca="true" t="shared" si="0" ref="G7:G12">SUM(B7:F7)</f>
        <v>891000.0000000002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</row>
    <row r="8" spans="1:127" s="244" customFormat="1" ht="31.5" customHeight="1">
      <c r="A8" s="450" t="s">
        <v>214</v>
      </c>
      <c r="B8" s="242">
        <f>'attività-costing'!B9*'attività-costing'!B3</f>
        <v>4319.724264705883</v>
      </c>
      <c r="C8" s="242">
        <f>'attività-costing'!C9*'attività-costing'!C3</f>
        <v>8639.448529411766</v>
      </c>
      <c r="D8" s="242">
        <f>'attività-costing'!D9*'attività-costing'!D3</f>
        <v>18718.805147058825</v>
      </c>
      <c r="E8" s="242">
        <f>'attività-costing'!E9*'attività-costing'!E3</f>
        <v>26494.308823529413</v>
      </c>
      <c r="F8" s="242">
        <f>'attività-costing'!F9*'attività-costing'!F3</f>
        <v>20158.71323529412</v>
      </c>
      <c r="G8" s="604">
        <f t="shared" si="0"/>
        <v>78331</v>
      </c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0"/>
    </row>
    <row r="9" spans="1:127" s="244" customFormat="1" ht="31.5" customHeight="1">
      <c r="A9" s="450" t="s">
        <v>215</v>
      </c>
      <c r="B9" s="242">
        <f>'attività-costing'!B10*'attività-costing'!B3</f>
        <v>3009.8684210526317</v>
      </c>
      <c r="C9" s="242">
        <f>'attività-costing'!C10*'attività-costing'!C3</f>
        <v>5016.4473684210525</v>
      </c>
      <c r="D9" s="242">
        <f>'attività-costing'!D10*'attività-costing'!D3</f>
        <v>6421.0526315789475</v>
      </c>
      <c r="E9" s="242">
        <f>'attività-costing'!E10*'attività-costing'!E3</f>
        <v>7023.026315789474</v>
      </c>
      <c r="F9" s="242">
        <f>'attività-costing'!F10*'attività-costing'!F3</f>
        <v>9029.605263157895</v>
      </c>
      <c r="G9" s="604">
        <f t="shared" si="0"/>
        <v>30500</v>
      </c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</row>
    <row r="10" spans="1:127" s="244" customFormat="1" ht="31.5" customHeight="1">
      <c r="A10" s="450" t="s">
        <v>165</v>
      </c>
      <c r="B10" s="242">
        <f>'attività-costing'!B11*'attività-costing'!B3</f>
        <v>10253.6</v>
      </c>
      <c r="C10" s="242">
        <f>'attività-costing'!C11*'attività-costing'!C3</f>
        <v>26317.573333333334</v>
      </c>
      <c r="D10" s="242">
        <f>'attività-costing'!D11*'attività-costing'!D3</f>
        <v>32042.500000000004</v>
      </c>
      <c r="E10" s="242">
        <f>'attività-costing'!E11*'attività-costing'!E3</f>
        <v>22814.260000000002</v>
      </c>
      <c r="F10" s="242">
        <f>'attività-costing'!F11*'attività-costing'!F3</f>
        <v>23925.06666666667</v>
      </c>
      <c r="G10" s="604">
        <f t="shared" si="0"/>
        <v>115353.00000000001</v>
      </c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180"/>
      <c r="DT10" s="180"/>
      <c r="DU10" s="180"/>
      <c r="DV10" s="180"/>
      <c r="DW10" s="180"/>
    </row>
    <row r="11" spans="1:127" s="244" customFormat="1" ht="31.5" customHeight="1">
      <c r="A11" s="450" t="s">
        <v>166</v>
      </c>
      <c r="B11" s="242">
        <f>'attività-costing'!B12*'attività-costing'!B3</f>
        <v>19415.86363636364</v>
      </c>
      <c r="C11" s="242">
        <f>'attività-costing'!C12*'attività-costing'!C3</f>
        <v>4697.386363636364</v>
      </c>
      <c r="D11" s="242">
        <f>'attività-costing'!D12*'attività-costing'!D3</f>
        <v>4697.386363636364</v>
      </c>
      <c r="E11" s="242">
        <f>'attività-costing'!E12*'attività-costing'!E3</f>
        <v>6263.181818181818</v>
      </c>
      <c r="F11" s="242">
        <f>'attività-costing'!F12*'attività-costing'!F3</f>
        <v>6263.181818181818</v>
      </c>
      <c r="G11" s="604">
        <f t="shared" si="0"/>
        <v>41337</v>
      </c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0"/>
    </row>
    <row r="12" spans="1:127" s="244" customFormat="1" ht="31.5" customHeight="1">
      <c r="A12" s="450" t="s">
        <v>216</v>
      </c>
      <c r="B12" s="242">
        <f>'attività-costing'!B13*'attività-costing'!B3</f>
        <v>21324.98181818182</v>
      </c>
      <c r="C12" s="242">
        <f>'attività-costing'!C13*'attività-costing'!C3</f>
        <v>46204.12727272727</v>
      </c>
      <c r="D12" s="242">
        <f>'attività-costing'!D13*'attività-costing'!D3</f>
        <v>35541.63636363637</v>
      </c>
      <c r="E12" s="242">
        <f>'attività-costing'!E13*'attività-costing'!E3</f>
        <v>42649.96363636364</v>
      </c>
      <c r="F12" s="242">
        <f>'attività-costing'!F13*'attività-costing'!F3</f>
        <v>49758.29090909091</v>
      </c>
      <c r="G12" s="604">
        <f t="shared" si="0"/>
        <v>195479</v>
      </c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0"/>
    </row>
    <row r="13" spans="1:8" ht="36">
      <c r="A13" s="451" t="s">
        <v>154</v>
      </c>
      <c r="B13" s="233">
        <f aca="true" t="shared" si="1" ref="B13:G13">SUM(B7:B12)</f>
        <v>183230.58019637875</v>
      </c>
      <c r="C13" s="233">
        <f t="shared" si="1"/>
        <v>324033.8613722027</v>
      </c>
      <c r="D13" s="233">
        <f t="shared" si="1"/>
        <v>318922.31508534984</v>
      </c>
      <c r="E13" s="233">
        <f t="shared" si="1"/>
        <v>246805.48825741577</v>
      </c>
      <c r="F13" s="233">
        <f t="shared" si="1"/>
        <v>279007.7550886531</v>
      </c>
      <c r="G13" s="452">
        <f t="shared" si="1"/>
        <v>1352000.0000000002</v>
      </c>
      <c r="H13" s="250"/>
    </row>
    <row r="14" spans="1:7" ht="34.5" customHeight="1">
      <c r="A14" s="453" t="s">
        <v>155</v>
      </c>
      <c r="B14" s="605">
        <f aca="true" t="shared" si="2" ref="B14:G14">B3-B4-B13-B5</f>
        <v>26769.41980362124</v>
      </c>
      <c r="C14" s="605">
        <f t="shared" si="2"/>
        <v>-4633.861372202693</v>
      </c>
      <c r="D14" s="605">
        <f t="shared" si="2"/>
        <v>-43422.31508534984</v>
      </c>
      <c r="E14" s="605">
        <f t="shared" si="2"/>
        <v>-32605.48825741577</v>
      </c>
      <c r="F14" s="605">
        <f t="shared" si="2"/>
        <v>-31997.755088653128</v>
      </c>
      <c r="G14" s="606">
        <f t="shared" si="2"/>
        <v>-85890.00000000023</v>
      </c>
    </row>
    <row r="15" spans="1:11" ht="18">
      <c r="A15" s="173"/>
      <c r="B15" s="173"/>
      <c r="C15" s="173"/>
      <c r="D15" s="173"/>
      <c r="E15" s="173"/>
      <c r="F15" s="173"/>
      <c r="G15" s="173"/>
      <c r="H15" s="180"/>
      <c r="I15" s="180"/>
      <c r="J15" s="180"/>
      <c r="K15" s="180"/>
    </row>
    <row r="16" spans="1:11" ht="18">
      <c r="A16" s="180"/>
      <c r="B16" s="180"/>
      <c r="C16" s="180"/>
      <c r="D16" s="180"/>
      <c r="E16" s="180"/>
      <c r="F16" s="607"/>
      <c r="G16" s="607"/>
      <c r="H16" s="180"/>
      <c r="I16" s="180"/>
      <c r="J16" s="180"/>
      <c r="K16" s="180"/>
    </row>
    <row r="17" spans="1:11" ht="18">
      <c r="A17" s="180"/>
      <c r="B17" s="608">
        <f>183.273*150000</f>
        <v>27490950</v>
      </c>
      <c r="C17" s="180"/>
      <c r="D17" s="180"/>
      <c r="E17" s="180"/>
      <c r="F17" s="180"/>
      <c r="G17" s="180"/>
      <c r="H17" s="180"/>
      <c r="I17" s="180"/>
      <c r="J17" s="180"/>
      <c r="K17" s="180"/>
    </row>
    <row r="18" spans="1:11" ht="18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</row>
  </sheetData>
  <sheetProtection/>
  <mergeCells count="1">
    <mergeCell ref="A1:G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300" verticalDpi="300" orientation="landscape" paperSize="9" scale="70" r:id="rId2"/>
  <headerFooter alignWithMargins="0">
    <oddHeader>&amp;C&amp;"Arial,Normale"&amp;12Tessitura SLO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K43"/>
  <sheetViews>
    <sheetView showGridLines="0" zoomScale="70" zoomScaleNormal="70" zoomScalePageLayoutView="0" workbookViewId="0" topLeftCell="A7">
      <selection activeCell="A1" sqref="A1:G1"/>
    </sheetView>
  </sheetViews>
  <sheetFormatPr defaultColWidth="9.140625" defaultRowHeight="15"/>
  <cols>
    <col min="1" max="1" width="27.7109375" style="1" customWidth="1"/>
    <col min="2" max="4" width="15.7109375" style="1" customWidth="1"/>
    <col min="5" max="5" width="17.28125" style="1" customWidth="1"/>
    <col min="6" max="6" width="15.57421875" style="1" customWidth="1"/>
    <col min="7" max="7" width="15.421875" style="1" bestFit="1" customWidth="1"/>
    <col min="8" max="8" width="25.140625" style="1" customWidth="1"/>
    <col min="9" max="9" width="17.00390625" style="1" customWidth="1"/>
    <col min="10" max="10" width="20.00390625" style="1" customWidth="1"/>
    <col min="11" max="11" width="15.140625" style="1" customWidth="1"/>
    <col min="12" max="12" width="11.7109375" style="1" customWidth="1"/>
    <col min="13" max="16384" width="9.140625" style="1" customWidth="1"/>
  </cols>
  <sheetData>
    <row r="1" spans="1:7" ht="27" thickBot="1">
      <c r="A1" s="633" t="s">
        <v>0</v>
      </c>
      <c r="B1" s="633"/>
      <c r="C1" s="633"/>
      <c r="D1" s="633"/>
      <c r="E1" s="633"/>
      <c r="F1" s="633"/>
      <c r="G1" s="633"/>
    </row>
    <row r="2" spans="1:7" ht="44.25" customHeight="1" thickTop="1">
      <c r="A2" s="2"/>
      <c r="B2" s="3" t="s">
        <v>1</v>
      </c>
      <c r="C2" s="3" t="s">
        <v>2</v>
      </c>
      <c r="D2" s="4" t="s">
        <v>3</v>
      </c>
      <c r="E2" s="5" t="s">
        <v>4</v>
      </c>
      <c r="F2" s="6"/>
      <c r="G2" s="7" t="s">
        <v>5</v>
      </c>
    </row>
    <row r="3" spans="1:7" ht="9" customHeight="1">
      <c r="A3" s="8"/>
      <c r="B3" s="9"/>
      <c r="C3" s="9"/>
      <c r="D3" s="9"/>
      <c r="E3" s="10"/>
      <c r="F3" s="11"/>
      <c r="G3" s="12"/>
    </row>
    <row r="4" spans="1:11" ht="47.25">
      <c r="A4" s="13" t="s">
        <v>6</v>
      </c>
      <c r="B4" s="14" t="s">
        <v>7</v>
      </c>
      <c r="C4" s="15" t="s">
        <v>8</v>
      </c>
      <c r="D4" s="15" t="s">
        <v>9</v>
      </c>
      <c r="E4" s="16" t="s">
        <v>10</v>
      </c>
      <c r="F4" s="17" t="s">
        <v>11</v>
      </c>
      <c r="G4" s="18"/>
      <c r="I4" s="19"/>
      <c r="K4" s="20"/>
    </row>
    <row r="5" spans="1:11" ht="36" customHeight="1">
      <c r="A5" s="21" t="s">
        <v>12</v>
      </c>
      <c r="B5" s="22">
        <v>7500</v>
      </c>
      <c r="C5" s="23">
        <v>17000</v>
      </c>
      <c r="D5" s="23">
        <v>15000</v>
      </c>
      <c r="E5" s="24">
        <v>18700</v>
      </c>
      <c r="F5" s="25"/>
      <c r="G5" s="26">
        <f>SUM(B5:F5)</f>
        <v>58200</v>
      </c>
      <c r="I5" s="19"/>
      <c r="K5" s="20"/>
    </row>
    <row r="6" spans="1:11" ht="36" customHeight="1">
      <c r="A6" s="21" t="s">
        <v>13</v>
      </c>
      <c r="B6" s="27">
        <v>0.05</v>
      </c>
      <c r="C6" s="27">
        <v>0.07</v>
      </c>
      <c r="D6" s="27">
        <v>0.07</v>
      </c>
      <c r="E6" s="27">
        <v>0.05</v>
      </c>
      <c r="F6" s="28">
        <v>0.06</v>
      </c>
      <c r="G6" s="18"/>
      <c r="I6" s="19"/>
      <c r="K6" s="20"/>
    </row>
    <row r="7" spans="1:11" ht="36" customHeight="1">
      <c r="A7" s="21" t="s">
        <v>14</v>
      </c>
      <c r="B7" s="22">
        <v>150000</v>
      </c>
      <c r="C7" s="23">
        <v>200000</v>
      </c>
      <c r="D7" s="23">
        <v>190000</v>
      </c>
      <c r="E7" s="29">
        <v>170000</v>
      </c>
      <c r="F7" s="30">
        <v>170000</v>
      </c>
      <c r="G7" s="26">
        <f>SUM(B7:F7)</f>
        <v>880000</v>
      </c>
      <c r="I7" s="19"/>
      <c r="K7" s="20"/>
    </row>
    <row r="8" spans="1:11" ht="21.75" customHeight="1">
      <c r="A8" s="21" t="s">
        <v>15</v>
      </c>
      <c r="B8" s="22">
        <f>+B7*B6</f>
        <v>7500</v>
      </c>
      <c r="C8" s="22">
        <f>+C7*C6</f>
        <v>14000.000000000002</v>
      </c>
      <c r="D8" s="22">
        <f>+D7*D6</f>
        <v>13300.000000000002</v>
      </c>
      <c r="E8" s="22">
        <f>+E7*E6</f>
        <v>8500</v>
      </c>
      <c r="F8" s="22">
        <f>+F7*F6</f>
        <v>10200</v>
      </c>
      <c r="G8" s="26">
        <f>SUM(B8:F8)</f>
        <v>53500</v>
      </c>
      <c r="H8" s="31"/>
      <c r="I8" s="19"/>
      <c r="K8" s="20"/>
    </row>
    <row r="9" spans="1:11" ht="15" hidden="1">
      <c r="A9" s="21" t="s">
        <v>16</v>
      </c>
      <c r="B9" s="22">
        <f>+B5-B8</f>
        <v>0</v>
      </c>
      <c r="C9" s="22">
        <f>+C5-C8</f>
        <v>2999.999999999998</v>
      </c>
      <c r="D9" s="22">
        <f>+D5-D8</f>
        <v>1699.9999999999982</v>
      </c>
      <c r="E9" s="634">
        <f>+E5-E8-F8</f>
        <v>0</v>
      </c>
      <c r="F9" s="635"/>
      <c r="G9" s="32">
        <f>SUM(B9:F9)</f>
        <v>4699.999999999996</v>
      </c>
      <c r="H9" s="31"/>
      <c r="I9" s="19"/>
      <c r="K9" s="20"/>
    </row>
    <row r="10" spans="1:10" ht="19.5" customHeight="1">
      <c r="A10" s="33" t="s">
        <v>17</v>
      </c>
      <c r="B10" s="34">
        <v>3</v>
      </c>
      <c r="C10" s="34">
        <v>2.9</v>
      </c>
      <c r="D10" s="34">
        <v>2.5</v>
      </c>
      <c r="E10" s="34">
        <v>2</v>
      </c>
      <c r="F10" s="28">
        <v>2.1</v>
      </c>
      <c r="G10" s="35"/>
      <c r="H10" s="36"/>
      <c r="J10" s="36"/>
    </row>
    <row r="11" spans="1:10" ht="36" customHeight="1">
      <c r="A11" s="37" t="s">
        <v>18</v>
      </c>
      <c r="B11" s="38"/>
      <c r="C11" s="39"/>
      <c r="D11" s="39"/>
      <c r="E11" s="40"/>
      <c r="F11" s="41"/>
      <c r="G11" s="42"/>
      <c r="H11" s="36"/>
      <c r="J11" s="36"/>
    </row>
    <row r="12" spans="1:10" ht="21.75" customHeight="1">
      <c r="A12" s="33" t="s">
        <v>19</v>
      </c>
      <c r="B12" s="34">
        <v>1.3</v>
      </c>
      <c r="C12" s="34">
        <v>1.1</v>
      </c>
      <c r="D12" s="34">
        <v>0.8</v>
      </c>
      <c r="E12" s="34">
        <v>0.6</v>
      </c>
      <c r="F12" s="34">
        <v>0.5</v>
      </c>
      <c r="G12" s="42"/>
      <c r="H12" s="36"/>
      <c r="J12" s="36"/>
    </row>
    <row r="13" spans="1:11" ht="21.75" customHeight="1">
      <c r="A13" s="33" t="s">
        <v>20</v>
      </c>
      <c r="B13" s="34">
        <v>0.3</v>
      </c>
      <c r="C13" s="34">
        <v>0.4</v>
      </c>
      <c r="D13" s="34">
        <v>0.4</v>
      </c>
      <c r="E13" s="34">
        <v>0.4</v>
      </c>
      <c r="F13" s="34">
        <v>0.4</v>
      </c>
      <c r="G13" s="43"/>
      <c r="H13" s="44"/>
      <c r="I13" s="19"/>
      <c r="J13" s="44"/>
      <c r="K13" s="20"/>
    </row>
    <row r="14" spans="1:11" ht="21.75" customHeight="1">
      <c r="A14" s="33" t="s">
        <v>21</v>
      </c>
      <c r="B14" s="34">
        <v>0.4</v>
      </c>
      <c r="C14" s="34">
        <v>0.3</v>
      </c>
      <c r="D14" s="34">
        <v>0.3</v>
      </c>
      <c r="E14" s="34">
        <v>0.3</v>
      </c>
      <c r="F14" s="34">
        <v>0.4</v>
      </c>
      <c r="G14" s="43"/>
      <c r="H14" s="44"/>
      <c r="I14" s="19"/>
      <c r="J14" s="44"/>
      <c r="K14" s="20"/>
    </row>
    <row r="15" spans="1:11" ht="21.75" customHeight="1">
      <c r="A15" s="33" t="s">
        <v>22</v>
      </c>
      <c r="B15" s="45">
        <v>0.1</v>
      </c>
      <c r="C15" s="45">
        <v>0.07</v>
      </c>
      <c r="D15" s="45">
        <v>0.1</v>
      </c>
      <c r="E15" s="45">
        <v>0.07</v>
      </c>
      <c r="F15" s="46">
        <v>0.07</v>
      </c>
      <c r="G15" s="43"/>
      <c r="H15" s="44"/>
      <c r="I15" s="19"/>
      <c r="J15" s="44"/>
      <c r="K15" s="20"/>
    </row>
    <row r="16" spans="1:7" ht="21.75" customHeight="1">
      <c r="A16" s="33" t="s">
        <v>23</v>
      </c>
      <c r="B16" s="47">
        <f>+B15*B10</f>
        <v>0.30000000000000004</v>
      </c>
      <c r="C16" s="47">
        <f>+C15*C10</f>
        <v>0.203</v>
      </c>
      <c r="D16" s="47">
        <f>+D15*D10</f>
        <v>0.25</v>
      </c>
      <c r="E16" s="47">
        <f>+E15*E10</f>
        <v>0.14</v>
      </c>
      <c r="F16" s="48">
        <f>+F15*F10</f>
        <v>0.14700000000000002</v>
      </c>
      <c r="G16" s="49"/>
    </row>
    <row r="17" spans="1:7" ht="15">
      <c r="A17" s="50"/>
      <c r="B17" s="51"/>
      <c r="C17" s="51"/>
      <c r="D17" s="51"/>
      <c r="E17" s="51"/>
      <c r="F17" s="51"/>
      <c r="G17" s="52"/>
    </row>
    <row r="18" spans="1:7" ht="15.75">
      <c r="A18" s="636" t="s">
        <v>24</v>
      </c>
      <c r="B18" s="637"/>
      <c r="C18" s="637"/>
      <c r="D18" s="637"/>
      <c r="E18" s="637"/>
      <c r="F18" s="637"/>
      <c r="G18" s="638"/>
    </row>
    <row r="19" spans="1:7" ht="15.75">
      <c r="A19" s="639" t="s">
        <v>25</v>
      </c>
      <c r="B19" s="640"/>
      <c r="C19" s="640"/>
      <c r="D19" s="640"/>
      <c r="E19" s="640"/>
      <c r="F19" s="640"/>
      <c r="G19" s="641"/>
    </row>
    <row r="20" spans="1:7" ht="15.75">
      <c r="A20" s="53"/>
      <c r="B20" s="54"/>
      <c r="C20" s="54"/>
      <c r="D20" s="54"/>
      <c r="E20" s="54"/>
      <c r="F20" s="54"/>
      <c r="G20" s="55"/>
    </row>
    <row r="21" spans="1:8" ht="61.5">
      <c r="A21" s="56" t="s">
        <v>102</v>
      </c>
      <c r="B21" s="57">
        <v>53000</v>
      </c>
      <c r="C21" s="57">
        <v>66000</v>
      </c>
      <c r="D21" s="57">
        <v>64000</v>
      </c>
      <c r="E21" s="58">
        <f>75000</f>
        <v>75000</v>
      </c>
      <c r="F21" s="58"/>
      <c r="G21" s="59">
        <f>SUM(B21:F21)</f>
        <v>258000</v>
      </c>
      <c r="H21" s="31"/>
    </row>
    <row r="22" spans="1:7" ht="15.75">
      <c r="A22" s="60" t="s">
        <v>26</v>
      </c>
      <c r="B22" s="61"/>
      <c r="C22" s="61"/>
      <c r="D22" s="61"/>
      <c r="E22" s="62"/>
      <c r="F22" s="62"/>
      <c r="G22" s="63"/>
    </row>
    <row r="23" spans="1:7" ht="19.5" customHeight="1">
      <c r="A23" s="631" t="s">
        <v>27</v>
      </c>
      <c r="B23" s="632"/>
      <c r="C23" s="632"/>
      <c r="D23" s="632"/>
      <c r="E23" s="632"/>
      <c r="F23" s="632"/>
      <c r="G23" s="59">
        <v>25000</v>
      </c>
    </row>
    <row r="24" spans="1:7" ht="19.5" customHeight="1">
      <c r="A24" s="631" t="s">
        <v>28</v>
      </c>
      <c r="B24" s="632"/>
      <c r="C24" s="632"/>
      <c r="D24" s="632"/>
      <c r="E24" s="632"/>
      <c r="F24" s="632"/>
      <c r="G24" s="59">
        <v>24000</v>
      </c>
    </row>
    <row r="25" spans="1:7" ht="19.5" customHeight="1">
      <c r="A25" s="631" t="s">
        <v>29</v>
      </c>
      <c r="B25" s="632"/>
      <c r="C25" s="632"/>
      <c r="D25" s="632"/>
      <c r="E25" s="632"/>
      <c r="F25" s="632"/>
      <c r="G25" s="59">
        <v>73000</v>
      </c>
    </row>
    <row r="26" spans="1:7" ht="19.5" customHeight="1">
      <c r="A26" s="631" t="s">
        <v>30</v>
      </c>
      <c r="B26" s="632"/>
      <c r="C26" s="632"/>
      <c r="D26" s="632"/>
      <c r="E26" s="632"/>
      <c r="F26" s="632"/>
      <c r="G26" s="59">
        <v>70000</v>
      </c>
    </row>
    <row r="27" spans="1:7" ht="19.5" customHeight="1">
      <c r="A27" s="631" t="s">
        <v>31</v>
      </c>
      <c r="B27" s="632"/>
      <c r="C27" s="632"/>
      <c r="D27" s="632"/>
      <c r="E27" s="632"/>
      <c r="F27" s="632"/>
      <c r="G27" s="59">
        <v>8000</v>
      </c>
    </row>
    <row r="28" spans="1:7" ht="19.5" customHeight="1">
      <c r="A28" s="631" t="s">
        <v>32</v>
      </c>
      <c r="B28" s="632"/>
      <c r="C28" s="632"/>
      <c r="D28" s="632"/>
      <c r="E28" s="632"/>
      <c r="F28" s="632"/>
      <c r="G28" s="59">
        <v>10000</v>
      </c>
    </row>
    <row r="29" spans="1:7" ht="19.5" customHeight="1">
      <c r="A29" s="631" t="s">
        <v>33</v>
      </c>
      <c r="B29" s="632"/>
      <c r="C29" s="632"/>
      <c r="D29" s="632"/>
      <c r="E29" s="632"/>
      <c r="F29" s="632"/>
      <c r="G29" s="59">
        <v>71000</v>
      </c>
    </row>
    <row r="30" spans="1:7" ht="19.5" customHeight="1">
      <c r="A30" s="631" t="s">
        <v>34</v>
      </c>
      <c r="B30" s="632"/>
      <c r="C30" s="632"/>
      <c r="D30" s="632"/>
      <c r="E30" s="632"/>
      <c r="F30" s="632"/>
      <c r="G30" s="59">
        <v>28800</v>
      </c>
    </row>
    <row r="31" spans="1:7" ht="19.5" customHeight="1">
      <c r="A31" s="631" t="s">
        <v>35</v>
      </c>
      <c r="B31" s="632"/>
      <c r="C31" s="632"/>
      <c r="D31" s="632"/>
      <c r="E31" s="632"/>
      <c r="F31" s="632"/>
      <c r="G31" s="59">
        <v>30500</v>
      </c>
    </row>
    <row r="32" spans="1:7" ht="19.5" customHeight="1">
      <c r="A32" s="631" t="s">
        <v>36</v>
      </c>
      <c r="B32" s="632"/>
      <c r="C32" s="632"/>
      <c r="D32" s="632"/>
      <c r="E32" s="632"/>
      <c r="F32" s="632"/>
      <c r="G32" s="59">
        <v>30000</v>
      </c>
    </row>
    <row r="33" spans="1:7" ht="19.5" customHeight="1">
      <c r="A33" s="631" t="s">
        <v>37</v>
      </c>
      <c r="B33" s="632"/>
      <c r="C33" s="632"/>
      <c r="D33" s="632"/>
      <c r="E33" s="632"/>
      <c r="F33" s="632"/>
      <c r="G33" s="59">
        <v>90700</v>
      </c>
    </row>
    <row r="34" spans="1:8" ht="19.5" customHeight="1">
      <c r="A34" s="631" t="s">
        <v>38</v>
      </c>
      <c r="B34" s="632"/>
      <c r="C34" s="632"/>
      <c r="D34" s="632"/>
      <c r="E34" s="632"/>
      <c r="F34" s="632"/>
      <c r="G34" s="59"/>
      <c r="H34" s="31"/>
    </row>
    <row r="35" spans="1:7" ht="15" hidden="1">
      <c r="A35" s="64" t="s">
        <v>39</v>
      </c>
      <c r="B35" s="65">
        <f>+B7*B10</f>
        <v>450000</v>
      </c>
      <c r="C35" s="65">
        <f>+C7*C10</f>
        <v>580000</v>
      </c>
      <c r="D35" s="65">
        <f>+D7*D10</f>
        <v>475000</v>
      </c>
      <c r="E35" s="65">
        <f>+E7*E10</f>
        <v>340000</v>
      </c>
      <c r="F35" s="66">
        <f>+F7*F10</f>
        <v>357000</v>
      </c>
      <c r="G35" s="67">
        <f>SUM(B35:F35)</f>
        <v>2202000</v>
      </c>
    </row>
    <row r="36" spans="1:7" ht="15" hidden="1">
      <c r="A36" s="33" t="s">
        <v>40</v>
      </c>
      <c r="B36" s="68">
        <f>+B13*B7</f>
        <v>45000</v>
      </c>
      <c r="C36" s="68">
        <f>+C13*C7</f>
        <v>80000</v>
      </c>
      <c r="D36" s="68">
        <f>+D13*D7</f>
        <v>76000</v>
      </c>
      <c r="E36" s="68">
        <f>+E13*E7</f>
        <v>68000</v>
      </c>
      <c r="F36" s="69">
        <f>+F13*F7</f>
        <v>68000</v>
      </c>
      <c r="G36" s="67">
        <f>SUM(B36:F36)</f>
        <v>337000</v>
      </c>
    </row>
    <row r="37" spans="1:7" ht="45" hidden="1">
      <c r="A37" s="50" t="s">
        <v>41</v>
      </c>
      <c r="B37" s="70">
        <f>+B5/B6</f>
        <v>150000</v>
      </c>
      <c r="C37" s="70">
        <f>+C5/C6</f>
        <v>242857.14285714284</v>
      </c>
      <c r="D37" s="70">
        <f>+D5/D6</f>
        <v>214285.71428571426</v>
      </c>
      <c r="E37" s="70">
        <f>+E7</f>
        <v>170000</v>
      </c>
      <c r="F37" s="71">
        <f>+F7</f>
        <v>170000</v>
      </c>
      <c r="G37" s="72">
        <f>SUM(B37:F37)</f>
        <v>947142.857142857</v>
      </c>
    </row>
    <row r="38" spans="1:7" ht="15">
      <c r="A38" s="73" t="s">
        <v>228</v>
      </c>
      <c r="B38" s="74"/>
      <c r="C38" s="74"/>
      <c r="D38" s="74"/>
      <c r="E38" s="74"/>
      <c r="F38" s="74"/>
      <c r="G38" s="75">
        <f>SUM(G23:G34)</f>
        <v>461000</v>
      </c>
    </row>
    <row r="39" spans="1:7" ht="45.75" thickBot="1">
      <c r="A39" s="76" t="s">
        <v>42</v>
      </c>
      <c r="B39" s="77"/>
      <c r="C39" s="78"/>
      <c r="D39" s="78"/>
      <c r="E39" s="78"/>
      <c r="F39" s="78"/>
      <c r="G39" s="79"/>
    </row>
    <row r="40" spans="1:7" ht="45.75" hidden="1" thickBot="1">
      <c r="A40" s="80" t="s">
        <v>43</v>
      </c>
      <c r="B40" s="81">
        <f>+B37*B14</f>
        <v>60000</v>
      </c>
      <c r="C40" s="81">
        <f>+C37*C14</f>
        <v>72857.14285714286</v>
      </c>
      <c r="D40" s="81">
        <f>+D37*D14</f>
        <v>64285.714285714275</v>
      </c>
      <c r="E40" s="81">
        <f>+E37*E14</f>
        <v>51000</v>
      </c>
      <c r="F40" s="82">
        <f>+F37*F14</f>
        <v>68000</v>
      </c>
      <c r="G40" s="83">
        <f>SUM(B40:F40)</f>
        <v>316142.8571428571</v>
      </c>
    </row>
    <row r="41" ht="15.75" thickTop="1"/>
    <row r="42" ht="15.75" thickBot="1">
      <c r="G42"/>
    </row>
    <row r="43" spans="6:7" ht="15.75" thickBot="1">
      <c r="F43" s="625" t="s">
        <v>227</v>
      </c>
      <c r="G43" s="626">
        <f>G38+G21</f>
        <v>719000</v>
      </c>
    </row>
  </sheetData>
  <sheetProtection/>
  <mergeCells count="16">
    <mergeCell ref="A1:G1"/>
    <mergeCell ref="A23:F23"/>
    <mergeCell ref="A24:F24"/>
    <mergeCell ref="A25:F25"/>
    <mergeCell ref="E9:F9"/>
    <mergeCell ref="A18:G18"/>
    <mergeCell ref="A19:G19"/>
    <mergeCell ref="A34:F34"/>
    <mergeCell ref="A30:F30"/>
    <mergeCell ref="A31:F31"/>
    <mergeCell ref="A32:F32"/>
    <mergeCell ref="A33:F33"/>
    <mergeCell ref="A26:F26"/>
    <mergeCell ref="A27:F27"/>
    <mergeCell ref="A28:F28"/>
    <mergeCell ref="A29:F29"/>
  </mergeCells>
  <printOptions horizontalCentered="1"/>
  <pageMargins left="0.1968503937007874" right="0.1968503937007874" top="0.66" bottom="0.2362204724409449" header="0.26" footer="0.3937007874015748"/>
  <pageSetup fitToHeight="1" fitToWidth="1" horizontalDpi="600" verticalDpi="600" orientation="portrait" paperSize="9" scale="83" r:id="rId2"/>
  <headerFooter alignWithMargins="0">
    <oddHeader>&amp;C&amp;"Arial,Normale"&amp;12Tessitura SLO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H14"/>
  <sheetViews>
    <sheetView showGridLines="0" zoomScale="75" zoomScaleNormal="75" zoomScalePageLayoutView="0" workbookViewId="0" topLeftCell="A1">
      <selection activeCell="G6" sqref="G6"/>
    </sheetView>
  </sheetViews>
  <sheetFormatPr defaultColWidth="9.140625" defaultRowHeight="15"/>
  <cols>
    <col min="1" max="1" width="41.00390625" style="113" customWidth="1"/>
    <col min="2" max="6" width="23.57421875" style="113" customWidth="1"/>
    <col min="7" max="7" width="23.57421875" style="115" customWidth="1"/>
    <col min="8" max="8" width="13.8515625" style="115" bestFit="1" customWidth="1"/>
    <col min="9" max="145" width="9.140625" style="115" customWidth="1"/>
    <col min="146" max="16384" width="9.140625" style="113" customWidth="1"/>
  </cols>
  <sheetData>
    <row r="1" spans="1:7" s="85" customFormat="1" ht="49.5" customHeight="1" thickBot="1">
      <c r="A1" s="642" t="s">
        <v>44</v>
      </c>
      <c r="B1" s="643"/>
      <c r="C1" s="643"/>
      <c r="D1" s="643"/>
      <c r="E1" s="643"/>
      <c r="F1" s="643"/>
      <c r="G1" s="643"/>
    </row>
    <row r="2" spans="1:7" s="85" customFormat="1" ht="69" customHeight="1">
      <c r="A2" s="86"/>
      <c r="B2" s="87" t="s">
        <v>45</v>
      </c>
      <c r="C2" s="88" t="s">
        <v>46</v>
      </c>
      <c r="D2" s="88" t="s">
        <v>47</v>
      </c>
      <c r="E2" s="88" t="s">
        <v>48</v>
      </c>
      <c r="F2" s="88" t="s">
        <v>49</v>
      </c>
      <c r="G2" s="89" t="s">
        <v>5</v>
      </c>
    </row>
    <row r="3" spans="1:7" s="85" customFormat="1" ht="27" customHeight="1">
      <c r="A3" s="90" t="s">
        <v>50</v>
      </c>
      <c r="B3" s="91">
        <f>Input!B7*Input!B10</f>
        <v>450000</v>
      </c>
      <c r="C3" s="92">
        <f>Input!C7*Input!C10</f>
        <v>580000</v>
      </c>
      <c r="D3" s="92">
        <f>Input!D7*Input!D10</f>
        <v>475000</v>
      </c>
      <c r="E3" s="92">
        <f>Input!E7*Input!E10</f>
        <v>340000</v>
      </c>
      <c r="F3" s="91">
        <f>Input!F7*Input!F10</f>
        <v>357000</v>
      </c>
      <c r="G3" s="93">
        <f aca="true" t="shared" si="0" ref="G3:G9">SUM(B3:F3)</f>
        <v>2202000</v>
      </c>
    </row>
    <row r="4" spans="1:8" s="85" customFormat="1" ht="34.5" customHeight="1">
      <c r="A4" s="94" t="s">
        <v>51</v>
      </c>
      <c r="B4" s="95">
        <f>Input!B12*Input!B7</f>
        <v>195000</v>
      </c>
      <c r="C4" s="96">
        <f>Input!C12*Input!C7</f>
        <v>220000.00000000003</v>
      </c>
      <c r="D4" s="96">
        <f>Input!D12*Input!D7</f>
        <v>152000</v>
      </c>
      <c r="E4" s="96">
        <f>Input!E12*Input!E7</f>
        <v>102000</v>
      </c>
      <c r="F4" s="95">
        <f>Input!F12*Input!F7</f>
        <v>85000</v>
      </c>
      <c r="G4" s="93">
        <f t="shared" si="0"/>
        <v>754000</v>
      </c>
      <c r="H4" s="97"/>
    </row>
    <row r="5" spans="1:7" s="85" customFormat="1" ht="27" customHeight="1">
      <c r="A5" s="94" t="s">
        <v>20</v>
      </c>
      <c r="B5" s="95">
        <f>Input!B13*Input!B7</f>
        <v>45000</v>
      </c>
      <c r="C5" s="96">
        <f>Input!C13*Input!C7</f>
        <v>80000</v>
      </c>
      <c r="D5" s="96">
        <f>Input!D13*Input!D7</f>
        <v>76000</v>
      </c>
      <c r="E5" s="96">
        <f>Input!E13*Input!E7</f>
        <v>68000</v>
      </c>
      <c r="F5" s="96">
        <f>Input!F13*Input!F7</f>
        <v>68000</v>
      </c>
      <c r="G5" s="93">
        <f t="shared" si="0"/>
        <v>337000</v>
      </c>
    </row>
    <row r="6" spans="1:7" s="85" customFormat="1" ht="30" customHeight="1">
      <c r="A6" s="94" t="s">
        <v>52</v>
      </c>
      <c r="B6" s="98">
        <f>Input!B16*Input!B7</f>
        <v>45000.00000000001</v>
      </c>
      <c r="C6" s="99">
        <f>Input!C16*Input!C7</f>
        <v>40600</v>
      </c>
      <c r="D6" s="99">
        <f>Input!D16*Input!D7</f>
        <v>47500</v>
      </c>
      <c r="E6" s="99">
        <f>Input!E16*Input!E7</f>
        <v>23800.000000000004</v>
      </c>
      <c r="F6" s="99">
        <f>Input!F16*Input!F7</f>
        <v>24990.000000000004</v>
      </c>
      <c r="G6" s="100">
        <f t="shared" si="0"/>
        <v>181890</v>
      </c>
    </row>
    <row r="7" spans="1:7" s="85" customFormat="1" ht="30.75" customHeight="1">
      <c r="A7" s="101" t="s">
        <v>53</v>
      </c>
      <c r="B7" s="102">
        <f>Input!B14*Input!B7</f>
        <v>60000</v>
      </c>
      <c r="C7" s="103">
        <f>Input!C14*Input!C7</f>
        <v>60000</v>
      </c>
      <c r="D7" s="103">
        <f>Input!D14*Input!D7</f>
        <v>57000</v>
      </c>
      <c r="E7" s="103">
        <f>Input!E14*Input!E7</f>
        <v>51000</v>
      </c>
      <c r="F7" s="103">
        <f>Input!F14*Input!F7</f>
        <v>68000</v>
      </c>
      <c r="G7" s="104">
        <f t="shared" si="0"/>
        <v>296000</v>
      </c>
    </row>
    <row r="8" spans="1:7" s="85" customFormat="1" ht="27" customHeight="1">
      <c r="A8" s="90" t="s">
        <v>54</v>
      </c>
      <c r="B8" s="91">
        <f>SUM(B4:B7)</f>
        <v>345000</v>
      </c>
      <c r="C8" s="91">
        <f>SUM(C4:C7)</f>
        <v>400600</v>
      </c>
      <c r="D8" s="91">
        <f>SUM(D4:D7)</f>
        <v>332500</v>
      </c>
      <c r="E8" s="91">
        <f>SUM(E4:E7)</f>
        <v>244800</v>
      </c>
      <c r="F8" s="91">
        <f>SUM(F4:F7)</f>
        <v>245990</v>
      </c>
      <c r="G8" s="93">
        <f t="shared" si="0"/>
        <v>1568890</v>
      </c>
    </row>
    <row r="9" spans="1:7" s="85" customFormat="1" ht="54.75" customHeight="1" thickBot="1">
      <c r="A9" s="105" t="s">
        <v>55</v>
      </c>
      <c r="B9" s="106">
        <f>B3-B8</f>
        <v>105000</v>
      </c>
      <c r="C9" s="107">
        <f>C3-C8</f>
        <v>179400</v>
      </c>
      <c r="D9" s="107">
        <f>D3-D8</f>
        <v>142500</v>
      </c>
      <c r="E9" s="107">
        <f>E3-E8</f>
        <v>95200</v>
      </c>
      <c r="F9" s="107">
        <f>F3-F8</f>
        <v>111010</v>
      </c>
      <c r="G9" s="108">
        <f t="shared" si="0"/>
        <v>633110</v>
      </c>
    </row>
    <row r="10" spans="1:8" s="85" customFormat="1" ht="48" customHeight="1" thickTop="1">
      <c r="A10" s="109" t="s">
        <v>56</v>
      </c>
      <c r="B10" s="110"/>
      <c r="C10" s="110"/>
      <c r="D10" s="110"/>
      <c r="E10" s="110"/>
      <c r="F10" s="111"/>
      <c r="G10" s="112">
        <f>SUM(Input!G23:G34)+Input!G21</f>
        <v>719000</v>
      </c>
      <c r="H10" s="97">
        <f>G10+G8</f>
        <v>2287890</v>
      </c>
    </row>
    <row r="11" spans="1:7" s="85" customFormat="1" ht="48" customHeight="1" thickBot="1">
      <c r="A11" s="646" t="s">
        <v>57</v>
      </c>
      <c r="B11" s="647"/>
      <c r="C11" s="647"/>
      <c r="D11" s="647"/>
      <c r="E11" s="647"/>
      <c r="F11" s="644">
        <f>G9-G10</f>
        <v>-85890</v>
      </c>
      <c r="G11" s="645"/>
    </row>
    <row r="14" ht="18">
      <c r="F14" s="114"/>
    </row>
  </sheetData>
  <sheetProtection/>
  <mergeCells count="3">
    <mergeCell ref="A1:G1"/>
    <mergeCell ref="F11:G11"/>
    <mergeCell ref="A11:E1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300" verticalDpi="300" orientation="landscape" paperSize="9" scale="80" r:id="rId2"/>
  <headerFooter alignWithMargins="0">
    <oddHeader>&amp;C&amp;"Arial,Normale"&amp;12Tessitura SLO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1">
    <pageSetUpPr fitToPage="1"/>
  </sheetPr>
  <dimension ref="A1:H16"/>
  <sheetViews>
    <sheetView showGridLines="0" zoomScale="75" zoomScaleNormal="75" zoomScalePageLayoutView="0" workbookViewId="0" topLeftCell="A2">
      <selection activeCell="G4" sqref="G4"/>
    </sheetView>
  </sheetViews>
  <sheetFormatPr defaultColWidth="10.28125" defaultRowHeight="15"/>
  <cols>
    <col min="1" max="1" width="46.28125" style="116" customWidth="1"/>
    <col min="2" max="7" width="21.7109375" style="116" customWidth="1"/>
    <col min="8" max="16384" width="10.28125" style="116" customWidth="1"/>
  </cols>
  <sheetData>
    <row r="1" spans="1:7" ht="49.5" customHeight="1" thickBot="1">
      <c r="A1" s="84" t="s">
        <v>219</v>
      </c>
      <c r="B1" s="84"/>
      <c r="C1" s="84"/>
      <c r="D1" s="84"/>
      <c r="E1" s="84"/>
      <c r="F1" s="84"/>
      <c r="G1" s="84"/>
    </row>
    <row r="2" spans="1:7" ht="72.75" customHeight="1">
      <c r="A2" s="117"/>
      <c r="B2" s="118" t="s">
        <v>45</v>
      </c>
      <c r="C2" s="88" t="s">
        <v>46</v>
      </c>
      <c r="D2" s="88" t="s">
        <v>47</v>
      </c>
      <c r="E2" s="88" t="s">
        <v>48</v>
      </c>
      <c r="F2" s="88" t="s">
        <v>49</v>
      </c>
      <c r="G2" s="89" t="s">
        <v>5</v>
      </c>
    </row>
    <row r="3" spans="1:7" ht="27" customHeight="1">
      <c r="A3" s="119" t="s">
        <v>50</v>
      </c>
      <c r="B3" s="120">
        <f>CE_variable!B3</f>
        <v>450000</v>
      </c>
      <c r="C3" s="121">
        <f>CE_variable!C3</f>
        <v>580000</v>
      </c>
      <c r="D3" s="121">
        <f>CE_variable!D3</f>
        <v>475000</v>
      </c>
      <c r="E3" s="121">
        <f>CE_variable!E3</f>
        <v>340000</v>
      </c>
      <c r="F3" s="121">
        <f>CE_variable!F3</f>
        <v>357000</v>
      </c>
      <c r="G3" s="112">
        <f aca="true" t="shared" si="0" ref="G3:G10">SUM(B3:F3)</f>
        <v>2202000</v>
      </c>
    </row>
    <row r="4" spans="1:7" ht="34.5" customHeight="1">
      <c r="A4" s="122" t="s">
        <v>51</v>
      </c>
      <c r="B4" s="123">
        <f>CE_variable!B4</f>
        <v>195000</v>
      </c>
      <c r="C4" s="124">
        <f>CE_variable!C4</f>
        <v>220000.00000000003</v>
      </c>
      <c r="D4" s="124">
        <f>CE_variable!D4</f>
        <v>152000</v>
      </c>
      <c r="E4" s="124">
        <f>CE_variable!E4</f>
        <v>102000</v>
      </c>
      <c r="F4" s="124">
        <f>CE_variable!F4</f>
        <v>85000</v>
      </c>
      <c r="G4" s="112">
        <f t="shared" si="0"/>
        <v>754000</v>
      </c>
    </row>
    <row r="5" spans="1:7" ht="27" customHeight="1">
      <c r="A5" s="122" t="s">
        <v>20</v>
      </c>
      <c r="B5" s="123">
        <f>CE_variable!B5</f>
        <v>45000</v>
      </c>
      <c r="C5" s="124">
        <f>CE_variable!C5</f>
        <v>80000</v>
      </c>
      <c r="D5" s="124">
        <f>CE_variable!D5</f>
        <v>76000</v>
      </c>
      <c r="E5" s="124">
        <f>CE_variable!E5</f>
        <v>68000</v>
      </c>
      <c r="F5" s="124">
        <f>CE_variable!F5</f>
        <v>68000</v>
      </c>
      <c r="G5" s="112">
        <f t="shared" si="0"/>
        <v>337000</v>
      </c>
    </row>
    <row r="6" spans="1:7" ht="25.5" customHeight="1">
      <c r="A6" s="122" t="s">
        <v>23</v>
      </c>
      <c r="B6" s="123">
        <f>CE_variable!B6</f>
        <v>45000.00000000001</v>
      </c>
      <c r="C6" s="124">
        <f>CE_variable!C6</f>
        <v>40600</v>
      </c>
      <c r="D6" s="124">
        <f>CE_variable!D6</f>
        <v>47500</v>
      </c>
      <c r="E6" s="124">
        <f>CE_variable!E6</f>
        <v>23800.000000000004</v>
      </c>
      <c r="F6" s="124">
        <f>CE_variable!F6</f>
        <v>24990.000000000004</v>
      </c>
      <c r="G6" s="112">
        <f t="shared" si="0"/>
        <v>181890</v>
      </c>
    </row>
    <row r="7" spans="1:7" ht="24.75" customHeight="1">
      <c r="A7" s="122" t="s">
        <v>58</v>
      </c>
      <c r="B7" s="123">
        <f>CE_variable!B7</f>
        <v>60000</v>
      </c>
      <c r="C7" s="124">
        <f>CE_variable!C7</f>
        <v>60000</v>
      </c>
      <c r="D7" s="124">
        <f>CE_variable!D7</f>
        <v>57000</v>
      </c>
      <c r="E7" s="124">
        <f>CE_variable!E7</f>
        <v>51000</v>
      </c>
      <c r="F7" s="124">
        <f>CE_variable!F7</f>
        <v>68000</v>
      </c>
      <c r="G7" s="112">
        <f t="shared" si="0"/>
        <v>296000</v>
      </c>
    </row>
    <row r="8" spans="1:7" ht="27" customHeight="1">
      <c r="A8" s="119" t="s">
        <v>54</v>
      </c>
      <c r="B8" s="120">
        <f>SUM(B4:B7)</f>
        <v>345000</v>
      </c>
      <c r="C8" s="121">
        <f>SUM(C4:C7)</f>
        <v>400600</v>
      </c>
      <c r="D8" s="121">
        <f>SUM(D4:D7)</f>
        <v>332500</v>
      </c>
      <c r="E8" s="121">
        <f>SUM(E4:E7)</f>
        <v>244800</v>
      </c>
      <c r="F8" s="121">
        <f>SUM(F4:F7)</f>
        <v>245990</v>
      </c>
      <c r="G8" s="112">
        <f t="shared" si="0"/>
        <v>1568890</v>
      </c>
    </row>
    <row r="9" spans="1:7" ht="54.75" customHeight="1">
      <c r="A9" s="125" t="s">
        <v>55</v>
      </c>
      <c r="B9" s="126">
        <f>B3-B8</f>
        <v>105000</v>
      </c>
      <c r="C9" s="127">
        <f>C3-C8</f>
        <v>179400</v>
      </c>
      <c r="D9" s="127">
        <f>D3-D8</f>
        <v>142500</v>
      </c>
      <c r="E9" s="127">
        <f>E3-E8</f>
        <v>95200</v>
      </c>
      <c r="F9" s="127">
        <f>F3-F8</f>
        <v>111010</v>
      </c>
      <c r="G9" s="128">
        <f t="shared" si="0"/>
        <v>633110</v>
      </c>
    </row>
    <row r="10" spans="1:7" ht="48" customHeight="1">
      <c r="A10" s="129" t="s">
        <v>59</v>
      </c>
      <c r="B10" s="130">
        <f>Input!B21</f>
        <v>53000</v>
      </c>
      <c r="C10" s="131">
        <f>Input!C21</f>
        <v>66000</v>
      </c>
      <c r="D10" s="131">
        <f>Input!D21</f>
        <v>64000</v>
      </c>
      <c r="E10" s="648">
        <f>Input!E21</f>
        <v>75000</v>
      </c>
      <c r="F10" s="648"/>
      <c r="G10" s="132">
        <f t="shared" si="0"/>
        <v>258000</v>
      </c>
    </row>
    <row r="11" spans="1:7" ht="45" customHeight="1">
      <c r="A11" s="133" t="s">
        <v>60</v>
      </c>
      <c r="B11" s="134">
        <f>B9-B10</f>
        <v>52000</v>
      </c>
      <c r="C11" s="135">
        <f>C9-C10</f>
        <v>113400</v>
      </c>
      <c r="D11" s="135">
        <f>D9-D10</f>
        <v>78500</v>
      </c>
      <c r="E11" s="651">
        <f>E9+F9-E10</f>
        <v>131210</v>
      </c>
      <c r="F11" s="651"/>
      <c r="G11" s="136">
        <f>G9-G10</f>
        <v>375110</v>
      </c>
    </row>
    <row r="12" spans="1:7" ht="48" customHeight="1">
      <c r="A12" s="137" t="s">
        <v>61</v>
      </c>
      <c r="B12" s="138"/>
      <c r="C12" s="139"/>
      <c r="D12" s="139"/>
      <c r="E12" s="139"/>
      <c r="F12" s="140"/>
      <c r="G12" s="141">
        <f>SUM(Input!G23:G34)</f>
        <v>461000</v>
      </c>
    </row>
    <row r="13" spans="1:8" ht="48" customHeight="1" thickBot="1">
      <c r="A13" s="652" t="s">
        <v>57</v>
      </c>
      <c r="B13" s="653"/>
      <c r="C13" s="653"/>
      <c r="D13" s="653"/>
      <c r="E13" s="653"/>
      <c r="F13" s="649">
        <f>+G11-G12</f>
        <v>-85890</v>
      </c>
      <c r="G13" s="650"/>
      <c r="H13" s="142"/>
    </row>
    <row r="14" ht="18"/>
    <row r="15" ht="18">
      <c r="G15" s="143"/>
    </row>
    <row r="16" ht="18">
      <c r="G16" s="143">
        <f>G12+G10+G8-G4-G6</f>
        <v>1352000</v>
      </c>
    </row>
  </sheetData>
  <sheetProtection/>
  <mergeCells count="4">
    <mergeCell ref="E10:F10"/>
    <mergeCell ref="F13:G13"/>
    <mergeCell ref="E11:F11"/>
    <mergeCell ref="A13:E13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600" verticalDpi="600" orientation="landscape" paperSize="9" scale="83" r:id="rId2"/>
  <headerFooter alignWithMargins="0">
    <oddHeader>&amp;C&amp;"Arial,Normale"&amp;12Tessitura SLO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J128"/>
  <sheetViews>
    <sheetView showGridLines="0" zoomScale="82" zoomScaleNormal="82" zoomScalePageLayoutView="0" workbookViewId="0" topLeftCell="A1">
      <selection activeCell="A1" sqref="A1"/>
    </sheetView>
  </sheetViews>
  <sheetFormatPr defaultColWidth="9.140625" defaultRowHeight="15"/>
  <cols>
    <col min="1" max="1" width="11.28125" style="144" customWidth="1"/>
    <col min="2" max="2" width="50.7109375" style="144" bestFit="1" customWidth="1"/>
    <col min="3" max="3" width="37.57421875" style="144" customWidth="1"/>
    <col min="4" max="5" width="9.140625" style="144" customWidth="1"/>
    <col min="6" max="6" width="14.00390625" style="144" customWidth="1"/>
    <col min="7" max="16384" width="9.140625" style="144" customWidth="1"/>
  </cols>
  <sheetData>
    <row r="1" spans="2:6" ht="26.25" customHeight="1" thickBot="1">
      <c r="B1" s="654" t="s">
        <v>62</v>
      </c>
      <c r="C1" s="655"/>
      <c r="D1" s="145"/>
      <c r="E1" s="145"/>
      <c r="F1" s="145"/>
    </row>
    <row r="2" spans="2:3" ht="27.75" customHeight="1" thickTop="1">
      <c r="B2" s="146"/>
      <c r="C2" s="147" t="s">
        <v>63</v>
      </c>
    </row>
    <row r="3" spans="2:3" ht="23.25" customHeight="1">
      <c r="B3" s="148" t="s">
        <v>64</v>
      </c>
      <c r="C3" s="149">
        <f>Input!G39</f>
        <v>0</v>
      </c>
    </row>
    <row r="4" spans="2:3" ht="23.25" customHeight="1">
      <c r="B4" s="148" t="s">
        <v>65</v>
      </c>
      <c r="C4" s="149">
        <f>Input!G21</f>
        <v>258000</v>
      </c>
    </row>
    <row r="5" spans="2:3" ht="23.25" customHeight="1">
      <c r="B5" s="148" t="s">
        <v>66</v>
      </c>
      <c r="C5" s="149">
        <f>Input!G23</f>
        <v>25000</v>
      </c>
    </row>
    <row r="6" spans="2:3" ht="23.25" customHeight="1">
      <c r="B6" s="150" t="s">
        <v>67</v>
      </c>
      <c r="C6" s="149">
        <f>Input!G24</f>
        <v>24000</v>
      </c>
    </row>
    <row r="7" spans="2:3" ht="23.25" customHeight="1">
      <c r="B7" s="150" t="s">
        <v>31</v>
      </c>
      <c r="C7" s="149">
        <f>Input!G25</f>
        <v>73000</v>
      </c>
    </row>
    <row r="8" spans="2:3" ht="23.25" customHeight="1">
      <c r="B8" s="150" t="s">
        <v>68</v>
      </c>
      <c r="C8" s="149">
        <f>Input!G26</f>
        <v>70000</v>
      </c>
    </row>
    <row r="9" spans="2:3" ht="23.25" customHeight="1">
      <c r="B9" s="148" t="s">
        <v>69</v>
      </c>
      <c r="C9" s="149">
        <f>Input!G27</f>
        <v>8000</v>
      </c>
    </row>
    <row r="10" spans="2:3" ht="23.25" customHeight="1">
      <c r="B10" s="150" t="s">
        <v>33</v>
      </c>
      <c r="C10" s="149">
        <f>Input!G28</f>
        <v>10000</v>
      </c>
    </row>
    <row r="11" spans="2:3" ht="23.25" customHeight="1">
      <c r="B11" s="150" t="s">
        <v>70</v>
      </c>
      <c r="C11" s="149">
        <f>Input!G29</f>
        <v>71000</v>
      </c>
    </row>
    <row r="12" spans="2:3" ht="23.25" customHeight="1">
      <c r="B12" s="150" t="s">
        <v>71</v>
      </c>
      <c r="C12" s="149">
        <f>Input!G30</f>
        <v>28800</v>
      </c>
    </row>
    <row r="13" spans="2:3" ht="23.25" customHeight="1">
      <c r="B13" s="150" t="s">
        <v>72</v>
      </c>
      <c r="C13" s="149">
        <f>Input!G31</f>
        <v>30500</v>
      </c>
    </row>
    <row r="14" spans="2:3" ht="23.25" customHeight="1">
      <c r="B14" s="148" t="s">
        <v>34</v>
      </c>
      <c r="C14" s="149">
        <f>Input!G32</f>
        <v>30000</v>
      </c>
    </row>
    <row r="15" spans="2:3" ht="23.25" customHeight="1">
      <c r="B15" s="150" t="s">
        <v>37</v>
      </c>
      <c r="C15" s="149">
        <f>Input!G33</f>
        <v>90700</v>
      </c>
    </row>
    <row r="16" spans="2:3" ht="23.25" customHeight="1" thickBot="1">
      <c r="B16" s="151" t="s">
        <v>38</v>
      </c>
      <c r="C16" s="149">
        <f>Input!G34</f>
        <v>0</v>
      </c>
    </row>
    <row r="17" spans="2:3" ht="19.5" thickBot="1" thickTop="1">
      <c r="B17" s="152" t="s">
        <v>73</v>
      </c>
      <c r="C17" s="153">
        <f>SUM(C3:C16)</f>
        <v>719000</v>
      </c>
    </row>
    <row r="18" ht="19.5" thickBot="1" thickTop="1"/>
    <row r="19" spans="2:3" ht="18.75" thickTop="1">
      <c r="B19" s="154" t="s">
        <v>74</v>
      </c>
      <c r="C19" s="155" t="s">
        <v>75</v>
      </c>
    </row>
    <row r="20" spans="2:3" ht="25.5" customHeight="1" thickBot="1">
      <c r="B20" s="156" t="s">
        <v>76</v>
      </c>
      <c r="C20" s="157">
        <f>Input!G8</f>
        <v>53500</v>
      </c>
    </row>
    <row r="21" spans="2:3" ht="19.5" thickBot="1" thickTop="1">
      <c r="B21" s="158" t="s">
        <v>77</v>
      </c>
      <c r="C21" s="159">
        <f>C17/C20</f>
        <v>13.439252336448599</v>
      </c>
    </row>
    <row r="22" ht="18.75" thickTop="1"/>
    <row r="47" spans="1:10" ht="18">
      <c r="A47" s="160"/>
      <c r="B47" s="160"/>
      <c r="C47" s="160"/>
      <c r="D47" s="160"/>
      <c r="E47" s="160"/>
      <c r="F47" s="160"/>
      <c r="G47" s="160"/>
      <c r="H47" s="160"/>
      <c r="I47" s="160"/>
      <c r="J47" s="160"/>
    </row>
    <row r="48" spans="1:10" ht="18">
      <c r="A48" s="160"/>
      <c r="B48" s="160"/>
      <c r="C48" s="160"/>
      <c r="D48" s="160"/>
      <c r="E48" s="160"/>
      <c r="F48" s="160"/>
      <c r="G48" s="160"/>
      <c r="H48" s="160"/>
      <c r="I48" s="160"/>
      <c r="J48" s="160"/>
    </row>
    <row r="49" spans="1:10" ht="18">
      <c r="A49" s="160"/>
      <c r="B49" s="160"/>
      <c r="C49" s="160"/>
      <c r="D49" s="160"/>
      <c r="E49" s="160"/>
      <c r="F49" s="160"/>
      <c r="G49" s="160"/>
      <c r="H49" s="160"/>
      <c r="I49" s="160"/>
      <c r="J49" s="160"/>
    </row>
    <row r="50" spans="1:10" ht="18">
      <c r="A50" s="160"/>
      <c r="B50" s="160"/>
      <c r="C50" s="160"/>
      <c r="D50" s="160"/>
      <c r="E50" s="160"/>
      <c r="F50" s="160"/>
      <c r="G50" s="160"/>
      <c r="H50" s="160"/>
      <c r="I50" s="160"/>
      <c r="J50" s="160"/>
    </row>
    <row r="51" spans="1:10" ht="18">
      <c r="A51" s="160"/>
      <c r="B51" s="160"/>
      <c r="C51" s="160"/>
      <c r="D51" s="160"/>
      <c r="E51" s="160"/>
      <c r="F51" s="160"/>
      <c r="G51" s="160"/>
      <c r="H51" s="160"/>
      <c r="I51" s="160"/>
      <c r="J51" s="160"/>
    </row>
    <row r="52" spans="1:10" ht="18">
      <c r="A52" s="160"/>
      <c r="B52" s="160"/>
      <c r="C52" s="160"/>
      <c r="D52" s="160"/>
      <c r="E52" s="160"/>
      <c r="F52" s="160"/>
      <c r="G52" s="160"/>
      <c r="H52" s="160"/>
      <c r="I52" s="160"/>
      <c r="J52" s="160"/>
    </row>
    <row r="53" spans="1:10" ht="18">
      <c r="A53" s="160"/>
      <c r="B53" s="160"/>
      <c r="C53" s="160"/>
      <c r="D53" s="160"/>
      <c r="E53" s="160"/>
      <c r="F53" s="160"/>
      <c r="G53" s="160"/>
      <c r="H53" s="160"/>
      <c r="I53" s="160"/>
      <c r="J53" s="160"/>
    </row>
    <row r="54" spans="1:10" ht="18">
      <c r="A54" s="160"/>
      <c r="B54" s="160"/>
      <c r="C54" s="160"/>
      <c r="D54" s="160"/>
      <c r="E54" s="160"/>
      <c r="F54" s="160"/>
      <c r="G54" s="160"/>
      <c r="H54" s="160"/>
      <c r="I54" s="160"/>
      <c r="J54" s="160"/>
    </row>
    <row r="55" spans="1:10" ht="18">
      <c r="A55" s="160"/>
      <c r="B55" s="160"/>
      <c r="C55" s="160"/>
      <c r="D55" s="160"/>
      <c r="E55" s="160"/>
      <c r="F55" s="160"/>
      <c r="G55" s="160"/>
      <c r="H55" s="160"/>
      <c r="I55" s="160"/>
      <c r="J55" s="160"/>
    </row>
    <row r="56" spans="1:10" ht="18">
      <c r="A56" s="160"/>
      <c r="B56" s="160"/>
      <c r="C56" s="160"/>
      <c r="D56" s="160"/>
      <c r="E56" s="160"/>
      <c r="F56" s="160"/>
      <c r="G56" s="160"/>
      <c r="H56" s="160"/>
      <c r="I56" s="160"/>
      <c r="J56" s="160"/>
    </row>
    <row r="57" spans="1:10" ht="18">
      <c r="A57" s="160"/>
      <c r="B57" s="160"/>
      <c r="C57" s="160"/>
      <c r="D57" s="160"/>
      <c r="E57" s="160"/>
      <c r="F57" s="160"/>
      <c r="G57" s="160"/>
      <c r="H57" s="160"/>
      <c r="I57" s="160"/>
      <c r="J57" s="160"/>
    </row>
    <row r="58" spans="1:10" ht="18">
      <c r="A58" s="160"/>
      <c r="B58" s="160"/>
      <c r="C58" s="160"/>
      <c r="D58" s="160"/>
      <c r="E58" s="160"/>
      <c r="F58" s="160"/>
      <c r="G58" s="160"/>
      <c r="H58" s="160"/>
      <c r="I58" s="160"/>
      <c r="J58" s="160"/>
    </row>
    <row r="59" spans="1:10" ht="18">
      <c r="A59" s="160"/>
      <c r="B59" s="160"/>
      <c r="C59" s="160"/>
      <c r="D59" s="160"/>
      <c r="E59" s="160"/>
      <c r="F59" s="160"/>
      <c r="G59" s="160"/>
      <c r="H59" s="160"/>
      <c r="I59" s="160"/>
      <c r="J59" s="160"/>
    </row>
    <row r="60" spans="1:10" ht="18">
      <c r="A60" s="160"/>
      <c r="B60" s="160"/>
      <c r="C60" s="160"/>
      <c r="D60" s="160"/>
      <c r="E60" s="160"/>
      <c r="F60" s="160"/>
      <c r="G60" s="160"/>
      <c r="H60" s="160"/>
      <c r="I60" s="160"/>
      <c r="J60" s="160"/>
    </row>
    <row r="61" spans="1:10" ht="18">
      <c r="A61" s="160"/>
      <c r="B61" s="160"/>
      <c r="C61" s="160"/>
      <c r="D61" s="160"/>
      <c r="E61" s="160"/>
      <c r="F61" s="160"/>
      <c r="G61" s="160"/>
      <c r="H61" s="160"/>
      <c r="I61" s="160"/>
      <c r="J61" s="160"/>
    </row>
    <row r="62" spans="1:10" ht="18">
      <c r="A62" s="160"/>
      <c r="B62" s="160"/>
      <c r="C62" s="160"/>
      <c r="D62" s="160"/>
      <c r="E62" s="160"/>
      <c r="F62" s="160"/>
      <c r="G62" s="160"/>
      <c r="H62" s="160"/>
      <c r="I62" s="160"/>
      <c r="J62" s="160"/>
    </row>
    <row r="63" spans="1:10" ht="18">
      <c r="A63" s="160"/>
      <c r="B63" s="160"/>
      <c r="C63" s="160"/>
      <c r="D63" s="160"/>
      <c r="E63" s="160"/>
      <c r="F63" s="160"/>
      <c r="G63" s="160"/>
      <c r="H63" s="160"/>
      <c r="I63" s="160"/>
      <c r="J63" s="160"/>
    </row>
    <row r="64" spans="1:10" ht="18">
      <c r="A64" s="160"/>
      <c r="B64" s="160"/>
      <c r="C64" s="160"/>
      <c r="D64" s="160"/>
      <c r="E64" s="160"/>
      <c r="F64" s="160"/>
      <c r="G64" s="160"/>
      <c r="H64" s="160"/>
      <c r="I64" s="160"/>
      <c r="J64" s="160"/>
    </row>
    <row r="65" spans="1:10" ht="18">
      <c r="A65" s="160"/>
      <c r="B65" s="160"/>
      <c r="C65" s="160"/>
      <c r="D65" s="160"/>
      <c r="E65" s="160"/>
      <c r="F65" s="160"/>
      <c r="G65" s="160"/>
      <c r="H65" s="160"/>
      <c r="I65" s="160"/>
      <c r="J65" s="160"/>
    </row>
    <row r="66" spans="1:10" ht="18">
      <c r="A66" s="160"/>
      <c r="B66" s="160"/>
      <c r="C66" s="160"/>
      <c r="D66" s="160"/>
      <c r="E66" s="160"/>
      <c r="F66" s="160"/>
      <c r="G66" s="160"/>
      <c r="H66" s="160"/>
      <c r="I66" s="160"/>
      <c r="J66" s="160"/>
    </row>
    <row r="67" spans="1:10" ht="18">
      <c r="A67" s="160"/>
      <c r="B67" s="160"/>
      <c r="C67" s="160"/>
      <c r="D67" s="160"/>
      <c r="E67" s="160"/>
      <c r="F67" s="160"/>
      <c r="G67" s="160"/>
      <c r="H67" s="160"/>
      <c r="I67" s="160"/>
      <c r="J67" s="160"/>
    </row>
    <row r="68" spans="1:10" ht="18">
      <c r="A68" s="160"/>
      <c r="B68" s="160"/>
      <c r="C68" s="160"/>
      <c r="D68" s="160"/>
      <c r="E68" s="160"/>
      <c r="F68" s="160"/>
      <c r="G68" s="160"/>
      <c r="H68" s="160"/>
      <c r="I68" s="160"/>
      <c r="J68" s="160"/>
    </row>
    <row r="69" spans="1:10" ht="18">
      <c r="A69" s="160"/>
      <c r="B69" s="160"/>
      <c r="C69" s="160"/>
      <c r="D69" s="160"/>
      <c r="E69" s="160"/>
      <c r="F69" s="160"/>
      <c r="G69" s="160"/>
      <c r="H69" s="160"/>
      <c r="I69" s="160"/>
      <c r="J69" s="160"/>
    </row>
    <row r="70" spans="1:10" ht="18">
      <c r="A70" s="160"/>
      <c r="B70" s="160"/>
      <c r="C70" s="160"/>
      <c r="D70" s="160"/>
      <c r="E70" s="160"/>
      <c r="F70" s="160"/>
      <c r="G70" s="160"/>
      <c r="H70" s="160"/>
      <c r="I70" s="160"/>
      <c r="J70" s="160"/>
    </row>
    <row r="71" spans="1:10" ht="18">
      <c r="A71" s="160"/>
      <c r="B71" s="160"/>
      <c r="C71" s="160"/>
      <c r="D71" s="160"/>
      <c r="E71" s="160"/>
      <c r="F71" s="160"/>
      <c r="G71" s="160"/>
      <c r="H71" s="160"/>
      <c r="I71" s="160"/>
      <c r="J71" s="160"/>
    </row>
    <row r="72" spans="1:10" ht="18">
      <c r="A72" s="160"/>
      <c r="B72" s="160"/>
      <c r="C72" s="160"/>
      <c r="D72" s="160"/>
      <c r="E72" s="160"/>
      <c r="F72" s="160"/>
      <c r="G72" s="160"/>
      <c r="H72" s="160"/>
      <c r="I72" s="160"/>
      <c r="J72" s="160"/>
    </row>
    <row r="73" spans="1:10" ht="18">
      <c r="A73" s="160"/>
      <c r="B73" s="160"/>
      <c r="C73" s="160"/>
      <c r="D73" s="160"/>
      <c r="E73" s="160"/>
      <c r="F73" s="160"/>
      <c r="G73" s="160"/>
      <c r="H73" s="160"/>
      <c r="I73" s="160"/>
      <c r="J73" s="160"/>
    </row>
    <row r="74" spans="1:10" ht="18">
      <c r="A74" s="160"/>
      <c r="B74" s="160"/>
      <c r="C74" s="160"/>
      <c r="D74" s="160"/>
      <c r="E74" s="160"/>
      <c r="F74" s="160"/>
      <c r="G74" s="160"/>
      <c r="H74" s="160"/>
      <c r="I74" s="160"/>
      <c r="J74" s="160"/>
    </row>
    <row r="75" spans="1:10" ht="18">
      <c r="A75" s="160"/>
      <c r="B75" s="160"/>
      <c r="C75" s="160"/>
      <c r="D75" s="160"/>
      <c r="E75" s="160"/>
      <c r="F75" s="160"/>
      <c r="G75" s="160"/>
      <c r="H75" s="160"/>
      <c r="I75" s="160"/>
      <c r="J75" s="160"/>
    </row>
    <row r="76" spans="1:10" ht="18">
      <c r="A76" s="160"/>
      <c r="B76" s="160"/>
      <c r="C76" s="160"/>
      <c r="D76" s="160"/>
      <c r="E76" s="160"/>
      <c r="F76" s="160"/>
      <c r="G76" s="160"/>
      <c r="H76" s="160"/>
      <c r="I76" s="160"/>
      <c r="J76" s="160"/>
    </row>
    <row r="77" spans="1:10" ht="18">
      <c r="A77" s="160"/>
      <c r="B77" s="160"/>
      <c r="C77" s="160"/>
      <c r="D77" s="160"/>
      <c r="E77" s="160"/>
      <c r="F77" s="160"/>
      <c r="G77" s="160"/>
      <c r="H77" s="160"/>
      <c r="I77" s="160"/>
      <c r="J77" s="160"/>
    </row>
    <row r="78" spans="1:10" ht="18">
      <c r="A78" s="160"/>
      <c r="B78" s="160"/>
      <c r="C78" s="160"/>
      <c r="D78" s="160"/>
      <c r="E78" s="160"/>
      <c r="F78" s="160"/>
      <c r="G78" s="160"/>
      <c r="H78" s="160"/>
      <c r="I78" s="160"/>
      <c r="J78" s="160"/>
    </row>
    <row r="79" spans="1:10" ht="18">
      <c r="A79" s="160"/>
      <c r="B79" s="160"/>
      <c r="C79" s="160"/>
      <c r="D79" s="160"/>
      <c r="E79" s="160"/>
      <c r="F79" s="160"/>
      <c r="G79" s="160"/>
      <c r="H79" s="160"/>
      <c r="I79" s="160"/>
      <c r="J79" s="160"/>
    </row>
    <row r="80" spans="1:10" ht="18">
      <c r="A80" s="160"/>
      <c r="B80" s="160"/>
      <c r="C80" s="160"/>
      <c r="D80" s="160"/>
      <c r="E80" s="160"/>
      <c r="F80" s="160"/>
      <c r="G80" s="160"/>
      <c r="H80" s="160"/>
      <c r="I80" s="160"/>
      <c r="J80" s="160"/>
    </row>
    <row r="81" spans="1:10" ht="18">
      <c r="A81" s="160"/>
      <c r="B81" s="160"/>
      <c r="C81" s="160"/>
      <c r="D81" s="160"/>
      <c r="E81" s="160"/>
      <c r="F81" s="160"/>
      <c r="G81" s="160"/>
      <c r="H81" s="160"/>
      <c r="I81" s="160"/>
      <c r="J81" s="160"/>
    </row>
    <row r="82" spans="1:10" ht="18">
      <c r="A82" s="160"/>
      <c r="B82" s="160"/>
      <c r="C82" s="160"/>
      <c r="D82" s="160"/>
      <c r="E82" s="160"/>
      <c r="F82" s="160"/>
      <c r="G82" s="160"/>
      <c r="H82" s="160"/>
      <c r="I82" s="160"/>
      <c r="J82" s="160"/>
    </row>
    <row r="83" spans="1:10" ht="18">
      <c r="A83" s="160"/>
      <c r="B83" s="160"/>
      <c r="C83" s="160"/>
      <c r="D83" s="160"/>
      <c r="E83" s="160"/>
      <c r="F83" s="160"/>
      <c r="G83" s="160"/>
      <c r="H83" s="160"/>
      <c r="I83" s="160"/>
      <c r="J83" s="160"/>
    </row>
    <row r="84" spans="1:10" ht="18">
      <c r="A84" s="160"/>
      <c r="B84" s="160"/>
      <c r="C84" s="160"/>
      <c r="D84" s="160"/>
      <c r="E84" s="160"/>
      <c r="F84" s="160"/>
      <c r="G84" s="160"/>
      <c r="H84" s="160"/>
      <c r="I84" s="160"/>
      <c r="J84" s="160"/>
    </row>
    <row r="85" spans="1:10" ht="18">
      <c r="A85" s="160"/>
      <c r="B85" s="160"/>
      <c r="C85" s="160"/>
      <c r="D85" s="160"/>
      <c r="E85" s="160"/>
      <c r="F85" s="160"/>
      <c r="G85" s="160"/>
      <c r="H85" s="160"/>
      <c r="I85" s="160"/>
      <c r="J85" s="160"/>
    </row>
    <row r="86" spans="1:10" ht="18">
      <c r="A86" s="160"/>
      <c r="B86" s="160"/>
      <c r="C86" s="160"/>
      <c r="D86" s="160"/>
      <c r="E86" s="160"/>
      <c r="F86" s="160"/>
      <c r="G86" s="160"/>
      <c r="H86" s="160"/>
      <c r="I86" s="160"/>
      <c r="J86" s="160"/>
    </row>
    <row r="87" spans="1:10" ht="18">
      <c r="A87" s="160"/>
      <c r="B87" s="160"/>
      <c r="C87" s="160"/>
      <c r="D87" s="160"/>
      <c r="E87" s="160"/>
      <c r="F87" s="160"/>
      <c r="G87" s="160"/>
      <c r="H87" s="160"/>
      <c r="I87" s="160"/>
      <c r="J87" s="160"/>
    </row>
    <row r="88" spans="1:10" ht="18">
      <c r="A88" s="160"/>
      <c r="B88" s="160"/>
      <c r="C88" s="160"/>
      <c r="D88" s="160"/>
      <c r="E88" s="160"/>
      <c r="F88" s="160"/>
      <c r="G88" s="160"/>
      <c r="H88" s="160"/>
      <c r="I88" s="160"/>
      <c r="J88" s="160"/>
    </row>
    <row r="89" spans="1:10" ht="18">
      <c r="A89" s="160"/>
      <c r="B89" s="160"/>
      <c r="C89" s="160"/>
      <c r="D89" s="160"/>
      <c r="E89" s="160"/>
      <c r="F89" s="160"/>
      <c r="G89" s="160"/>
      <c r="H89" s="160"/>
      <c r="I89" s="160"/>
      <c r="J89" s="160"/>
    </row>
    <row r="90" spans="1:10" ht="18">
      <c r="A90" s="160"/>
      <c r="B90" s="160"/>
      <c r="C90" s="160"/>
      <c r="D90" s="160"/>
      <c r="E90" s="160"/>
      <c r="F90" s="160"/>
      <c r="G90" s="160"/>
      <c r="H90" s="160"/>
      <c r="I90" s="160"/>
      <c r="J90" s="160"/>
    </row>
    <row r="91" spans="1:10" ht="18">
      <c r="A91" s="160"/>
      <c r="B91" s="160"/>
      <c r="C91" s="160"/>
      <c r="D91" s="160"/>
      <c r="E91" s="160"/>
      <c r="F91" s="160"/>
      <c r="G91" s="160"/>
      <c r="H91" s="160"/>
      <c r="I91" s="160"/>
      <c r="J91" s="160"/>
    </row>
    <row r="92" spans="1:10" ht="18">
      <c r="A92" s="160"/>
      <c r="B92" s="160"/>
      <c r="C92" s="160"/>
      <c r="D92" s="160"/>
      <c r="E92" s="160"/>
      <c r="F92" s="160"/>
      <c r="G92" s="160"/>
      <c r="H92" s="160"/>
      <c r="I92" s="160"/>
      <c r="J92" s="160"/>
    </row>
    <row r="93" spans="1:10" ht="18">
      <c r="A93" s="160"/>
      <c r="B93" s="160"/>
      <c r="C93" s="160"/>
      <c r="D93" s="160"/>
      <c r="E93" s="160"/>
      <c r="F93" s="160"/>
      <c r="G93" s="160"/>
      <c r="H93" s="160"/>
      <c r="I93" s="160"/>
      <c r="J93" s="160"/>
    </row>
    <row r="94" spans="1:10" ht="18">
      <c r="A94" s="160"/>
      <c r="B94" s="160"/>
      <c r="C94" s="160"/>
      <c r="D94" s="160"/>
      <c r="E94" s="160"/>
      <c r="F94" s="160"/>
      <c r="G94" s="160"/>
      <c r="H94" s="160"/>
      <c r="I94" s="160"/>
      <c r="J94" s="160"/>
    </row>
    <row r="95" spans="1:10" ht="18">
      <c r="A95" s="160"/>
      <c r="B95" s="160"/>
      <c r="C95" s="160"/>
      <c r="D95" s="160"/>
      <c r="E95" s="160"/>
      <c r="F95" s="160"/>
      <c r="G95" s="160"/>
      <c r="H95" s="160"/>
      <c r="I95" s="160"/>
      <c r="J95" s="160"/>
    </row>
    <row r="96" spans="1:10" ht="18">
      <c r="A96" s="160"/>
      <c r="B96" s="160"/>
      <c r="C96" s="160"/>
      <c r="D96" s="160"/>
      <c r="E96" s="160"/>
      <c r="F96" s="160"/>
      <c r="G96" s="160"/>
      <c r="H96" s="160"/>
      <c r="I96" s="160"/>
      <c r="J96" s="160"/>
    </row>
    <row r="97" spans="1:10" ht="18">
      <c r="A97" s="160"/>
      <c r="B97" s="160"/>
      <c r="C97" s="160"/>
      <c r="D97" s="160"/>
      <c r="E97" s="160"/>
      <c r="F97" s="160"/>
      <c r="G97" s="160"/>
      <c r="H97" s="160"/>
      <c r="I97" s="160"/>
      <c r="J97" s="160"/>
    </row>
    <row r="98" spans="1:10" ht="18">
      <c r="A98" s="160"/>
      <c r="B98" s="160"/>
      <c r="C98" s="160"/>
      <c r="D98" s="160"/>
      <c r="E98" s="160"/>
      <c r="F98" s="160"/>
      <c r="G98" s="160"/>
      <c r="H98" s="160"/>
      <c r="I98" s="160"/>
      <c r="J98" s="160"/>
    </row>
    <row r="99" spans="1:10" ht="18">
      <c r="A99" s="160"/>
      <c r="B99" s="160"/>
      <c r="C99" s="160"/>
      <c r="D99" s="160"/>
      <c r="E99" s="160"/>
      <c r="F99" s="160"/>
      <c r="G99" s="160"/>
      <c r="H99" s="160"/>
      <c r="I99" s="160"/>
      <c r="J99" s="160"/>
    </row>
    <row r="100" spans="1:10" ht="18">
      <c r="A100" s="160"/>
      <c r="B100" s="160"/>
      <c r="C100" s="160"/>
      <c r="D100" s="160"/>
      <c r="E100" s="160"/>
      <c r="F100" s="160"/>
      <c r="G100" s="160"/>
      <c r="H100" s="160"/>
      <c r="I100" s="160"/>
      <c r="J100" s="160"/>
    </row>
    <row r="101" spans="1:10" ht="18">
      <c r="A101" s="160"/>
      <c r="B101" s="160"/>
      <c r="C101" s="160"/>
      <c r="D101" s="160"/>
      <c r="E101" s="160"/>
      <c r="F101" s="160"/>
      <c r="G101" s="160"/>
      <c r="H101" s="160"/>
      <c r="I101" s="160"/>
      <c r="J101" s="160"/>
    </row>
    <row r="102" spans="1:10" ht="18">
      <c r="A102" s="160"/>
      <c r="B102" s="160"/>
      <c r="C102" s="160"/>
      <c r="D102" s="160"/>
      <c r="E102" s="160"/>
      <c r="F102" s="160"/>
      <c r="G102" s="160"/>
      <c r="H102" s="160"/>
      <c r="I102" s="160"/>
      <c r="J102" s="160"/>
    </row>
    <row r="103" spans="1:10" ht="18">
      <c r="A103" s="160"/>
      <c r="B103" s="160"/>
      <c r="C103" s="160"/>
      <c r="D103" s="160"/>
      <c r="E103" s="160"/>
      <c r="F103" s="160"/>
      <c r="G103" s="160"/>
      <c r="H103" s="160"/>
      <c r="I103" s="160"/>
      <c r="J103" s="160"/>
    </row>
    <row r="104" spans="1:10" ht="18">
      <c r="A104" s="160"/>
      <c r="B104" s="160"/>
      <c r="C104" s="160"/>
      <c r="D104" s="160"/>
      <c r="E104" s="160"/>
      <c r="F104" s="160"/>
      <c r="G104" s="160"/>
      <c r="H104" s="160"/>
      <c r="I104" s="160"/>
      <c r="J104" s="160"/>
    </row>
    <row r="105" spans="1:10" ht="18">
      <c r="A105" s="160"/>
      <c r="B105" s="160"/>
      <c r="C105" s="160"/>
      <c r="D105" s="160"/>
      <c r="E105" s="160"/>
      <c r="F105" s="160"/>
      <c r="G105" s="160"/>
      <c r="H105" s="160"/>
      <c r="I105" s="160"/>
      <c r="J105" s="160"/>
    </row>
    <row r="106" spans="1:10" ht="18">
      <c r="A106" s="160"/>
      <c r="B106" s="160"/>
      <c r="C106" s="160"/>
      <c r="D106" s="160"/>
      <c r="E106" s="160"/>
      <c r="F106" s="160"/>
      <c r="G106" s="160"/>
      <c r="H106" s="160"/>
      <c r="I106" s="160"/>
      <c r="J106" s="160"/>
    </row>
    <row r="107" spans="1:10" ht="18">
      <c r="A107" s="160"/>
      <c r="B107" s="160"/>
      <c r="C107" s="160"/>
      <c r="D107" s="160"/>
      <c r="E107" s="160"/>
      <c r="F107" s="160"/>
      <c r="G107" s="160"/>
      <c r="H107" s="160"/>
      <c r="I107" s="160"/>
      <c r="J107" s="160"/>
    </row>
    <row r="108" spans="1:10" ht="18">
      <c r="A108" s="160"/>
      <c r="B108" s="160"/>
      <c r="C108" s="160"/>
      <c r="D108" s="160"/>
      <c r="E108" s="160"/>
      <c r="F108" s="160"/>
      <c r="G108" s="160"/>
      <c r="H108" s="160"/>
      <c r="I108" s="160"/>
      <c r="J108" s="160"/>
    </row>
    <row r="109" spans="1:10" ht="18">
      <c r="A109" s="160"/>
      <c r="B109" s="160"/>
      <c r="C109" s="160"/>
      <c r="D109" s="160"/>
      <c r="E109" s="160"/>
      <c r="F109" s="160"/>
      <c r="G109" s="160"/>
      <c r="H109" s="160"/>
      <c r="I109" s="160"/>
      <c r="J109" s="160"/>
    </row>
    <row r="110" spans="1:10" ht="18">
      <c r="A110" s="160"/>
      <c r="B110" s="160"/>
      <c r="C110" s="160"/>
      <c r="D110" s="160"/>
      <c r="E110" s="160"/>
      <c r="F110" s="160"/>
      <c r="G110" s="160"/>
      <c r="H110" s="160"/>
      <c r="I110" s="160"/>
      <c r="J110" s="160"/>
    </row>
    <row r="111" spans="1:10" ht="18">
      <c r="A111" s="160"/>
      <c r="B111" s="160"/>
      <c r="C111" s="160"/>
      <c r="D111" s="160"/>
      <c r="E111" s="160"/>
      <c r="F111" s="160"/>
      <c r="G111" s="160"/>
      <c r="H111" s="160"/>
      <c r="I111" s="160"/>
      <c r="J111" s="160"/>
    </row>
    <row r="112" spans="1:10" ht="18">
      <c r="A112" s="160"/>
      <c r="B112" s="160"/>
      <c r="C112" s="160"/>
      <c r="D112" s="160"/>
      <c r="E112" s="160"/>
      <c r="F112" s="160"/>
      <c r="G112" s="160"/>
      <c r="H112" s="160"/>
      <c r="I112" s="160"/>
      <c r="J112" s="160"/>
    </row>
    <row r="113" spans="1:10" ht="18">
      <c r="A113" s="160"/>
      <c r="B113" s="160"/>
      <c r="C113" s="160"/>
      <c r="D113" s="160"/>
      <c r="E113" s="160"/>
      <c r="F113" s="160"/>
      <c r="G113" s="160"/>
      <c r="H113" s="160"/>
      <c r="I113" s="160"/>
      <c r="J113" s="160"/>
    </row>
    <row r="114" spans="1:10" ht="18">
      <c r="A114" s="160"/>
      <c r="B114" s="160"/>
      <c r="C114" s="160"/>
      <c r="D114" s="160"/>
      <c r="E114" s="160"/>
      <c r="F114" s="160"/>
      <c r="G114" s="160"/>
      <c r="H114" s="160"/>
      <c r="I114" s="160"/>
      <c r="J114" s="160"/>
    </row>
    <row r="115" spans="1:10" ht="18">
      <c r="A115" s="160"/>
      <c r="B115" s="160"/>
      <c r="C115" s="160"/>
      <c r="D115" s="160"/>
      <c r="E115" s="160"/>
      <c r="F115" s="160"/>
      <c r="G115" s="160"/>
      <c r="H115" s="160"/>
      <c r="I115" s="160"/>
      <c r="J115" s="160"/>
    </row>
    <row r="116" spans="1:10" ht="18">
      <c r="A116" s="160"/>
      <c r="B116" s="160"/>
      <c r="C116" s="160"/>
      <c r="D116" s="160"/>
      <c r="E116" s="160"/>
      <c r="F116" s="160"/>
      <c r="G116" s="160"/>
      <c r="H116" s="160"/>
      <c r="I116" s="160"/>
      <c r="J116" s="160"/>
    </row>
    <row r="117" spans="1:10" ht="18">
      <c r="A117" s="160"/>
      <c r="B117" s="160"/>
      <c r="C117" s="160"/>
      <c r="D117" s="160"/>
      <c r="E117" s="160"/>
      <c r="F117" s="160"/>
      <c r="G117" s="160"/>
      <c r="H117" s="160"/>
      <c r="I117" s="160"/>
      <c r="J117" s="160"/>
    </row>
    <row r="118" spans="1:10" ht="18">
      <c r="A118" s="160"/>
      <c r="B118" s="160"/>
      <c r="C118" s="160"/>
      <c r="D118" s="160"/>
      <c r="E118" s="160"/>
      <c r="F118" s="160"/>
      <c r="G118" s="160"/>
      <c r="H118" s="160"/>
      <c r="I118" s="160"/>
      <c r="J118" s="160"/>
    </row>
    <row r="119" spans="1:10" ht="18">
      <c r="A119" s="160"/>
      <c r="B119" s="160"/>
      <c r="C119" s="160"/>
      <c r="D119" s="160"/>
      <c r="E119" s="160"/>
      <c r="F119" s="160"/>
      <c r="G119" s="160"/>
      <c r="H119" s="160"/>
      <c r="I119" s="160"/>
      <c r="J119" s="160"/>
    </row>
    <row r="120" spans="1:10" ht="18">
      <c r="A120" s="160"/>
      <c r="B120" s="160"/>
      <c r="C120" s="160"/>
      <c r="D120" s="160"/>
      <c r="E120" s="160"/>
      <c r="F120" s="160"/>
      <c r="G120" s="160"/>
      <c r="H120" s="160"/>
      <c r="I120" s="160"/>
      <c r="J120" s="160"/>
    </row>
    <row r="121" spans="1:10" ht="18">
      <c r="A121" s="160"/>
      <c r="B121" s="160"/>
      <c r="C121" s="160"/>
      <c r="D121" s="160"/>
      <c r="E121" s="160"/>
      <c r="F121" s="160"/>
      <c r="G121" s="160"/>
      <c r="H121" s="160"/>
      <c r="I121" s="160"/>
      <c r="J121" s="160"/>
    </row>
    <row r="122" spans="1:10" ht="18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</row>
    <row r="123" spans="1:10" ht="18">
      <c r="A123" s="160"/>
      <c r="B123" s="160"/>
      <c r="C123" s="160"/>
      <c r="D123" s="160"/>
      <c r="E123" s="160"/>
      <c r="F123" s="160"/>
      <c r="G123" s="160"/>
      <c r="H123" s="160"/>
      <c r="I123" s="160"/>
      <c r="J123" s="160"/>
    </row>
    <row r="124" spans="1:10" ht="18">
      <c r="A124" s="160"/>
      <c r="B124" s="160"/>
      <c r="C124" s="160"/>
      <c r="D124" s="160"/>
      <c r="E124" s="160"/>
      <c r="F124" s="160"/>
      <c r="G124" s="160"/>
      <c r="H124" s="160"/>
      <c r="I124" s="160"/>
      <c r="J124" s="160"/>
    </row>
    <row r="125" spans="1:10" ht="18">
      <c r="A125" s="160"/>
      <c r="B125" s="160"/>
      <c r="C125" s="160"/>
      <c r="D125" s="160"/>
      <c r="E125" s="160"/>
      <c r="F125" s="160"/>
      <c r="G125" s="160"/>
      <c r="H125" s="160"/>
      <c r="I125" s="160"/>
      <c r="J125" s="160"/>
    </row>
    <row r="126" spans="1:10" ht="18">
      <c r="A126" s="160"/>
      <c r="B126" s="160"/>
      <c r="C126" s="160"/>
      <c r="D126" s="160"/>
      <c r="E126" s="160"/>
      <c r="F126" s="160"/>
      <c r="G126" s="160"/>
      <c r="H126" s="160"/>
      <c r="I126" s="160"/>
      <c r="J126" s="160"/>
    </row>
    <row r="127" spans="1:10" ht="18">
      <c r="A127" s="160"/>
      <c r="B127" s="160"/>
      <c r="C127" s="160"/>
      <c r="D127" s="160"/>
      <c r="E127" s="160"/>
      <c r="F127" s="160"/>
      <c r="G127" s="160"/>
      <c r="H127" s="160"/>
      <c r="I127" s="160"/>
      <c r="J127" s="160"/>
    </row>
    <row r="128" spans="1:10" ht="18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</row>
  </sheetData>
  <sheetProtection/>
  <mergeCells count="1">
    <mergeCell ref="B1:C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300" verticalDpi="300" orientation="landscape" paperSize="9" r:id="rId3"/>
  <headerFooter alignWithMargins="0">
    <oddHeader>&amp;C&amp;"Arial,Normale"&amp;12Tessitura SLO</oddHead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EP16"/>
  <sheetViews>
    <sheetView showGridLines="0" zoomScale="70" zoomScaleNormal="70" zoomScalePageLayoutView="0" workbookViewId="0" topLeftCell="A3">
      <selection activeCell="F15" sqref="F15"/>
    </sheetView>
  </sheetViews>
  <sheetFormatPr defaultColWidth="9.140625" defaultRowHeight="15"/>
  <cols>
    <col min="1" max="1" width="38.00390625" style="113" customWidth="1"/>
    <col min="2" max="2" width="27.00390625" style="113" customWidth="1"/>
    <col min="3" max="3" width="27.140625" style="113" customWidth="1"/>
    <col min="4" max="4" width="24.421875" style="113" customWidth="1"/>
    <col min="5" max="5" width="25.140625" style="113" customWidth="1"/>
    <col min="6" max="6" width="27.140625" style="113" customWidth="1"/>
    <col min="7" max="7" width="28.421875" style="113" customWidth="1"/>
    <col min="8" max="146" width="9.140625" style="115" customWidth="1"/>
    <col min="147" max="16384" width="9.140625" style="113" customWidth="1"/>
  </cols>
  <sheetData>
    <row r="1" spans="1:7" ht="39.75" customHeight="1" thickBot="1">
      <c r="A1" s="656" t="s">
        <v>78</v>
      </c>
      <c r="B1" s="657"/>
      <c r="C1" s="657"/>
      <c r="D1" s="657"/>
      <c r="E1" s="657"/>
      <c r="F1" s="657"/>
      <c r="G1" s="657"/>
    </row>
    <row r="2" spans="1:7" ht="72" customHeight="1" thickTop="1">
      <c r="A2" s="161"/>
      <c r="B2" s="162" t="s">
        <v>45</v>
      </c>
      <c r="C2" s="162" t="s">
        <v>46</v>
      </c>
      <c r="D2" s="162" t="s">
        <v>47</v>
      </c>
      <c r="E2" s="162" t="s">
        <v>48</v>
      </c>
      <c r="F2" s="162" t="s">
        <v>49</v>
      </c>
      <c r="G2" s="163" t="s">
        <v>79</v>
      </c>
    </row>
    <row r="3" spans="1:146" s="167" customFormat="1" ht="50.25" customHeight="1">
      <c r="A3" s="164" t="s">
        <v>50</v>
      </c>
      <c r="B3" s="165">
        <f>CE_variable!B3</f>
        <v>450000</v>
      </c>
      <c r="C3" s="165">
        <f>CE_variable!C3</f>
        <v>580000</v>
      </c>
      <c r="D3" s="165">
        <f>CE_variable!D3</f>
        <v>475000</v>
      </c>
      <c r="E3" s="165">
        <f>CE_variable!E3</f>
        <v>340000</v>
      </c>
      <c r="F3" s="165">
        <f>CE_variable!F3</f>
        <v>357000</v>
      </c>
      <c r="G3" s="166">
        <f aca="true" t="shared" si="0" ref="G3:G11">SUM(B3:F3)</f>
        <v>2202000</v>
      </c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</row>
    <row r="4" spans="1:146" s="167" customFormat="1" ht="39.75" customHeight="1">
      <c r="A4" s="168" t="s">
        <v>80</v>
      </c>
      <c r="B4" s="613">
        <f>Input!B12*Input!B7</f>
        <v>195000</v>
      </c>
      <c r="C4" s="613">
        <f>Input!C12*Input!C7</f>
        <v>220000.00000000003</v>
      </c>
      <c r="D4" s="613">
        <f>Input!D12*Input!D7</f>
        <v>152000</v>
      </c>
      <c r="E4" s="613">
        <f>Input!E12*Input!E7</f>
        <v>102000</v>
      </c>
      <c r="F4" s="613">
        <f>Input!F12*Input!F7</f>
        <v>85000</v>
      </c>
      <c r="G4" s="166">
        <f>SUM(B4:F4)</f>
        <v>754000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</row>
    <row r="5" spans="1:146" s="167" customFormat="1" ht="39.75" customHeight="1">
      <c r="A5" s="168" t="s">
        <v>222</v>
      </c>
      <c r="B5" s="613">
        <f>Input!B13*Input!B7</f>
        <v>45000</v>
      </c>
      <c r="C5" s="96">
        <f>Input!C13*Input!C7</f>
        <v>80000</v>
      </c>
      <c r="D5" s="96">
        <f>Input!D13*Input!D7</f>
        <v>76000</v>
      </c>
      <c r="E5" s="96">
        <f>Input!E13*Input!E7</f>
        <v>68000</v>
      </c>
      <c r="F5" s="96">
        <f>Input!F13*Input!F7</f>
        <v>68000</v>
      </c>
      <c r="G5" s="166">
        <f>SUM(B5:F5)</f>
        <v>337000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</row>
    <row r="6" spans="1:146" s="167" customFormat="1" ht="39.75" customHeight="1">
      <c r="A6" s="168" t="s">
        <v>220</v>
      </c>
      <c r="B6" s="165">
        <f>Input!B7*Input!B14</f>
        <v>60000</v>
      </c>
      <c r="C6" s="165">
        <f>Input!C7*Input!C14</f>
        <v>60000</v>
      </c>
      <c r="D6" s="165">
        <f>Input!D7*Input!D14</f>
        <v>57000</v>
      </c>
      <c r="E6" s="165">
        <f>Input!E7*Input!E14</f>
        <v>51000</v>
      </c>
      <c r="F6" s="165">
        <f>Input!F7*Input!F14</f>
        <v>68000</v>
      </c>
      <c r="G6" s="166">
        <f t="shared" si="0"/>
        <v>296000</v>
      </c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</row>
    <row r="7" spans="1:146" s="167" customFormat="1" ht="58.5" customHeight="1">
      <c r="A7" s="169" t="s">
        <v>221</v>
      </c>
      <c r="B7" s="170">
        <f>SUM(B4:B6)</f>
        <v>300000</v>
      </c>
      <c r="C7" s="170">
        <f>SUM(C4:C6)</f>
        <v>360000</v>
      </c>
      <c r="D7" s="170">
        <f>SUM(D4:D6)</f>
        <v>285000</v>
      </c>
      <c r="E7" s="170">
        <f>SUM(E4:E6)</f>
        <v>221000</v>
      </c>
      <c r="F7" s="170">
        <f>SUM(F4:F6)</f>
        <v>221000</v>
      </c>
      <c r="G7" s="171">
        <f>SUM(B7:F7)</f>
        <v>1387000</v>
      </c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</row>
    <row r="8" spans="1:146" s="167" customFormat="1" ht="58.5" customHeight="1">
      <c r="A8" s="616"/>
      <c r="B8" s="617"/>
      <c r="C8" s="617"/>
      <c r="D8" s="617"/>
      <c r="E8" s="617"/>
      <c r="F8" s="617"/>
      <c r="G8" s="618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</row>
    <row r="9" spans="1:146" s="167" customFormat="1" ht="58.5" customHeight="1">
      <c r="A9" s="168" t="s">
        <v>52</v>
      </c>
      <c r="B9" s="165">
        <f>Input!B16*Input!B7</f>
        <v>45000.00000000001</v>
      </c>
      <c r="C9" s="165">
        <f>Input!C16*Input!C7</f>
        <v>40600</v>
      </c>
      <c r="D9" s="165">
        <f>Input!D16*Input!D7</f>
        <v>47500</v>
      </c>
      <c r="E9" s="165">
        <f>Input!E16*Input!E7</f>
        <v>23800.000000000004</v>
      </c>
      <c r="F9" s="165">
        <f>Input!F16*Input!F7</f>
        <v>24990.000000000004</v>
      </c>
      <c r="G9" s="166">
        <f>SUM(B9:F9)</f>
        <v>181890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</row>
    <row r="10" spans="1:146" s="174" customFormat="1" ht="50.25" customHeight="1">
      <c r="A10" s="172" t="s">
        <v>82</v>
      </c>
      <c r="B10" s="165">
        <f>'base-unica'!$C$21*Input!B8</f>
        <v>100794.39252336448</v>
      </c>
      <c r="C10" s="165">
        <f>'base-unica'!$C$21*Input!C8</f>
        <v>188149.53271028041</v>
      </c>
      <c r="D10" s="165">
        <f>'base-unica'!$C$21*Input!D8</f>
        <v>178742.05607476638</v>
      </c>
      <c r="E10" s="165">
        <f>'base-unica'!$C$21*Input!E8</f>
        <v>114233.64485981308</v>
      </c>
      <c r="F10" s="165">
        <f>'base-unica'!$C$21*Input!F8</f>
        <v>137080.3738317757</v>
      </c>
      <c r="G10" s="166">
        <f t="shared" si="0"/>
        <v>719000.0000000001</v>
      </c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</row>
    <row r="11" spans="1:146" s="174" customFormat="1" ht="50.25" customHeight="1">
      <c r="A11" s="175" t="s">
        <v>63</v>
      </c>
      <c r="B11" s="165">
        <f>B7+B10+B9</f>
        <v>445794.3925233645</v>
      </c>
      <c r="C11" s="165">
        <f>C7+C10+C9</f>
        <v>588749.5327102804</v>
      </c>
      <c r="D11" s="165">
        <f>D7+D10+D9</f>
        <v>511242.0560747664</v>
      </c>
      <c r="E11" s="165">
        <f>E7+E10+E9</f>
        <v>359033.6448598131</v>
      </c>
      <c r="F11" s="165">
        <f>F7+F10+F9</f>
        <v>383070.37383177574</v>
      </c>
      <c r="G11" s="166">
        <f t="shared" si="0"/>
        <v>2287890</v>
      </c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</row>
    <row r="12" spans="1:146" s="180" customFormat="1" ht="50.25" customHeight="1" thickBot="1">
      <c r="A12" s="176" t="s">
        <v>83</v>
      </c>
      <c r="B12" s="177">
        <f aca="true" t="shared" si="1" ref="B12:G12">B3-B11</f>
        <v>4205.607476635487</v>
      </c>
      <c r="C12" s="177">
        <f t="shared" si="1"/>
        <v>-8749.532710280386</v>
      </c>
      <c r="D12" s="177">
        <f t="shared" si="1"/>
        <v>-36242.056074766384</v>
      </c>
      <c r="E12" s="177">
        <f t="shared" si="1"/>
        <v>-19033.644859813096</v>
      </c>
      <c r="F12" s="177">
        <f t="shared" si="1"/>
        <v>-26070.373831775738</v>
      </c>
      <c r="G12" s="178">
        <f t="shared" si="1"/>
        <v>-85890</v>
      </c>
      <c r="H12" s="179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</row>
    <row r="13" ht="19.5" thickBot="1" thickTop="1">
      <c r="G13" s="114"/>
    </row>
    <row r="14" spans="1:7" ht="18" customHeight="1" thickBot="1">
      <c r="A14" s="614" t="s">
        <v>224</v>
      </c>
      <c r="B14" s="615">
        <v>3</v>
      </c>
      <c r="C14" s="615">
        <v>2.9</v>
      </c>
      <c r="D14" s="615">
        <v>2.5</v>
      </c>
      <c r="E14" s="615">
        <v>2</v>
      </c>
      <c r="F14" s="615">
        <v>2.1</v>
      </c>
      <c r="G14" s="114"/>
    </row>
    <row r="15" spans="1:6" ht="18" customHeight="1" thickBot="1">
      <c r="A15" s="614" t="s">
        <v>223</v>
      </c>
      <c r="B15" s="615">
        <f>B11/150000</f>
        <v>2.97196261682243</v>
      </c>
      <c r="C15" s="615">
        <f>C11/200000</f>
        <v>2.943747663551402</v>
      </c>
      <c r="D15" s="615">
        <f>D11/190000</f>
        <v>2.690747663551402</v>
      </c>
      <c r="E15" s="615">
        <f>E11/170000</f>
        <v>2.11196261682243</v>
      </c>
      <c r="F15" s="615">
        <f>F11/170000</f>
        <v>2.2533551401869163</v>
      </c>
    </row>
    <row r="16" ht="18">
      <c r="B16" s="615">
        <f>B12/150000</f>
        <v>0.028037383177569913</v>
      </c>
    </row>
  </sheetData>
  <sheetProtection/>
  <mergeCells count="1">
    <mergeCell ref="A1:G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600" verticalDpi="600" orientation="landscape" paperSize="9" scale="74" r:id="rId2"/>
  <headerFooter alignWithMargins="0">
    <oddHeader>&amp;C&amp;"Arial,Normale"&amp;12Tessitura SLO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AD153"/>
  <sheetViews>
    <sheetView showGridLines="0" zoomScale="70" zoomScaleNormal="70" zoomScalePageLayoutView="0" workbookViewId="0" topLeftCell="A13">
      <selection activeCell="G19" sqref="G19"/>
    </sheetView>
  </sheetViews>
  <sheetFormatPr defaultColWidth="9.140625" defaultRowHeight="15"/>
  <cols>
    <col min="1" max="1" width="36.8515625" style="182" customWidth="1"/>
    <col min="2" max="2" width="20.57421875" style="182" customWidth="1"/>
    <col min="3" max="3" width="19.00390625" style="182" customWidth="1"/>
    <col min="4" max="4" width="22.421875" style="182" customWidth="1"/>
    <col min="5" max="5" width="19.00390625" style="182" customWidth="1"/>
    <col min="6" max="6" width="10.28125" style="182" customWidth="1"/>
    <col min="7" max="7" width="36.28125" style="182" customWidth="1"/>
    <col min="8" max="8" width="23.00390625" style="182" bestFit="1" customWidth="1"/>
    <col min="9" max="9" width="21.7109375" style="182" bestFit="1" customWidth="1"/>
    <col min="10" max="10" width="23.421875" style="182" bestFit="1" customWidth="1"/>
    <col min="11" max="11" width="11.421875" style="182" bestFit="1" customWidth="1"/>
    <col min="12" max="12" width="21.57421875" style="182" customWidth="1"/>
    <col min="13" max="13" width="18.8515625" style="182" customWidth="1"/>
    <col min="14" max="14" width="20.00390625" style="182" customWidth="1"/>
    <col min="15" max="15" width="15.140625" style="182" customWidth="1"/>
    <col min="16" max="16" width="11.7109375" style="182" customWidth="1"/>
    <col min="17" max="16384" width="9.140625" style="182" customWidth="1"/>
  </cols>
  <sheetData>
    <row r="1" spans="1:9" ht="37.5" customHeight="1" thickBot="1">
      <c r="A1" s="658" t="s">
        <v>84</v>
      </c>
      <c r="B1" s="658"/>
      <c r="C1" s="658"/>
      <c r="D1" s="658"/>
      <c r="E1" s="658"/>
      <c r="F1" s="181"/>
      <c r="G1" s="181"/>
      <c r="H1" s="181"/>
      <c r="I1" s="181"/>
    </row>
    <row r="2" spans="1:17" ht="37.5" customHeight="1" thickBot="1" thickTop="1">
      <c r="A2" s="146"/>
      <c r="B2" s="183" t="s">
        <v>85</v>
      </c>
      <c r="C2" s="184" t="s">
        <v>86</v>
      </c>
      <c r="D2" s="185" t="s">
        <v>87</v>
      </c>
      <c r="E2" s="186" t="s">
        <v>5</v>
      </c>
      <c r="F2" s="187"/>
      <c r="G2" s="187"/>
      <c r="H2" s="187"/>
      <c r="I2" s="187"/>
      <c r="J2" s="188"/>
      <c r="P2" s="189"/>
      <c r="Q2" s="189"/>
    </row>
    <row r="3" spans="1:17" ht="35.25" customHeight="1" thickBot="1" thickTop="1">
      <c r="A3" s="148" t="s">
        <v>88</v>
      </c>
      <c r="B3" s="190">
        <f>Input!G39</f>
        <v>0</v>
      </c>
      <c r="C3" s="191"/>
      <c r="D3" s="191"/>
      <c r="E3" s="192">
        <f aca="true" t="shared" si="0" ref="E3:E17">SUM(B3:D3)</f>
        <v>0</v>
      </c>
      <c r="F3" s="193"/>
      <c r="G3" s="193"/>
      <c r="H3" s="194" t="s">
        <v>85</v>
      </c>
      <c r="I3" s="184" t="s">
        <v>86</v>
      </c>
      <c r="J3" s="185" t="s">
        <v>87</v>
      </c>
      <c r="K3" s="186" t="s">
        <v>5</v>
      </c>
      <c r="P3" s="189"/>
      <c r="Q3" s="189"/>
    </row>
    <row r="4" spans="1:17" ht="24.75" customHeight="1" thickTop="1">
      <c r="A4" s="148" t="s">
        <v>89</v>
      </c>
      <c r="B4" s="190">
        <f>Input!G21</f>
        <v>258000</v>
      </c>
      <c r="C4" s="190"/>
      <c r="D4" s="191"/>
      <c r="E4" s="192">
        <f t="shared" si="0"/>
        <v>258000</v>
      </c>
      <c r="F4" s="193"/>
      <c r="G4" s="195" t="s">
        <v>90</v>
      </c>
      <c r="H4" s="196">
        <f>SUM(Input!B36:F36)</f>
        <v>337000</v>
      </c>
      <c r="I4" s="197"/>
      <c r="J4" s="197"/>
      <c r="K4" s="198"/>
      <c r="P4" s="189"/>
      <c r="Q4" s="189"/>
    </row>
    <row r="5" spans="1:17" ht="24.75" customHeight="1">
      <c r="A5" s="148" t="s">
        <v>66</v>
      </c>
      <c r="B5" s="190">
        <f>Input!G23</f>
        <v>25000</v>
      </c>
      <c r="C5" s="191"/>
      <c r="D5" s="191"/>
      <c r="E5" s="192">
        <f t="shared" si="0"/>
        <v>25000</v>
      </c>
      <c r="F5" s="193"/>
      <c r="G5" s="199" t="s">
        <v>27</v>
      </c>
      <c r="H5" s="200">
        <f>+B5</f>
        <v>25000</v>
      </c>
      <c r="I5" s="201"/>
      <c r="J5" s="201"/>
      <c r="K5" s="202"/>
      <c r="P5" s="189"/>
      <c r="Q5" s="189"/>
    </row>
    <row r="6" spans="1:17" ht="24.75" customHeight="1">
      <c r="A6" s="150" t="s">
        <v>67</v>
      </c>
      <c r="B6" s="190">
        <f>Input!G24</f>
        <v>24000</v>
      </c>
      <c r="C6" s="191"/>
      <c r="D6" s="191"/>
      <c r="E6" s="192">
        <f t="shared" si="0"/>
        <v>24000</v>
      </c>
      <c r="F6" s="193"/>
      <c r="G6" s="199" t="s">
        <v>28</v>
      </c>
      <c r="H6" s="200">
        <f>+B6</f>
        <v>24000</v>
      </c>
      <c r="I6" s="201"/>
      <c r="J6" s="201"/>
      <c r="K6" s="202"/>
      <c r="P6" s="189"/>
      <c r="Q6" s="189"/>
    </row>
    <row r="7" spans="1:17" ht="24.75" customHeight="1" thickBot="1">
      <c r="A7" s="150" t="s">
        <v>31</v>
      </c>
      <c r="B7" s="203">
        <f>Input!G27</f>
        <v>8000</v>
      </c>
      <c r="C7" s="204"/>
      <c r="D7" s="204"/>
      <c r="E7" s="205">
        <f t="shared" si="0"/>
        <v>8000</v>
      </c>
      <c r="F7" s="193"/>
      <c r="G7" s="199" t="s">
        <v>32</v>
      </c>
      <c r="H7" s="201"/>
      <c r="I7" s="200">
        <f>+C9</f>
        <v>10000</v>
      </c>
      <c r="J7" s="201"/>
      <c r="K7" s="202"/>
      <c r="P7" s="189"/>
      <c r="Q7" s="189"/>
    </row>
    <row r="8" spans="1:17" ht="24.75" customHeight="1" thickBot="1">
      <c r="A8" s="150" t="s">
        <v>68</v>
      </c>
      <c r="B8" s="206">
        <f>+H12</f>
        <v>54278.82683808759</v>
      </c>
      <c r="C8" s="206">
        <f>+I12</f>
        <v>1406.1872237846526</v>
      </c>
      <c r="D8" s="206">
        <f>+J12</f>
        <v>14314.985938127762</v>
      </c>
      <c r="E8" s="207">
        <f t="shared" si="0"/>
        <v>70000</v>
      </c>
      <c r="F8" s="193"/>
      <c r="G8" s="199" t="s">
        <v>29</v>
      </c>
      <c r="H8" s="201"/>
      <c r="I8" s="201"/>
      <c r="J8" s="200">
        <f>+D13</f>
        <v>73000</v>
      </c>
      <c r="K8" s="202"/>
      <c r="P8" s="189"/>
      <c r="Q8" s="189"/>
    </row>
    <row r="9" spans="1:17" ht="24.75" customHeight="1">
      <c r="A9" s="148" t="s">
        <v>69</v>
      </c>
      <c r="B9" s="208"/>
      <c r="C9" s="209">
        <f>Input!G28</f>
        <v>10000</v>
      </c>
      <c r="D9" s="209"/>
      <c r="E9" s="210">
        <f t="shared" si="0"/>
        <v>10000</v>
      </c>
      <c r="F9" s="193"/>
      <c r="G9" s="199" t="s">
        <v>34</v>
      </c>
      <c r="H9" s="201"/>
      <c r="I9" s="201"/>
      <c r="J9" s="200">
        <f>+D14</f>
        <v>28800</v>
      </c>
      <c r="K9" s="202"/>
      <c r="P9" s="189"/>
      <c r="Q9" s="189"/>
    </row>
    <row r="10" spans="1:17" ht="24.75" customHeight="1">
      <c r="A10" s="150" t="s">
        <v>33</v>
      </c>
      <c r="B10" s="190"/>
      <c r="C10" s="191">
        <f>Input!G29</f>
        <v>71000</v>
      </c>
      <c r="D10" s="191"/>
      <c r="E10" s="192">
        <f t="shared" si="0"/>
        <v>71000</v>
      </c>
      <c r="F10" s="193"/>
      <c r="G10" s="211" t="s">
        <v>91</v>
      </c>
      <c r="H10" s="212">
        <f>SUM(H4:H9)</f>
        <v>386000</v>
      </c>
      <c r="I10" s="212">
        <f>SUM(I4:I9)</f>
        <v>10000</v>
      </c>
      <c r="J10" s="212">
        <f>SUM(J4:J9)</f>
        <v>101800</v>
      </c>
      <c r="K10" s="213">
        <f>SUM(H10:J10)</f>
        <v>497800</v>
      </c>
      <c r="L10" s="144"/>
      <c r="M10" s="144"/>
      <c r="N10" s="144"/>
      <c r="O10" s="144"/>
      <c r="P10" s="189"/>
      <c r="Q10" s="189"/>
    </row>
    <row r="11" spans="1:17" ht="36.75" customHeight="1">
      <c r="A11" s="150" t="s">
        <v>70</v>
      </c>
      <c r="B11" s="190"/>
      <c r="C11" s="191">
        <f>Input!G31</f>
        <v>30500</v>
      </c>
      <c r="D11" s="191"/>
      <c r="E11" s="192">
        <f t="shared" si="0"/>
        <v>30500</v>
      </c>
      <c r="F11" s="193"/>
      <c r="G11" s="214" t="s">
        <v>92</v>
      </c>
      <c r="H11" s="215">
        <f>+H10/$K$10</f>
        <v>0.7754118119726798</v>
      </c>
      <c r="I11" s="215">
        <f>+I10/$K$10</f>
        <v>0.020088388911209322</v>
      </c>
      <c r="J11" s="215">
        <f>+J10/$K$10</f>
        <v>0.20449979911611088</v>
      </c>
      <c r="K11" s="216">
        <v>1</v>
      </c>
      <c r="L11" s="144"/>
      <c r="M11" s="144"/>
      <c r="N11" s="144"/>
      <c r="O11" s="144"/>
      <c r="P11" s="189"/>
      <c r="Q11" s="189"/>
    </row>
    <row r="12" spans="1:17" ht="24.75" customHeight="1" thickBot="1">
      <c r="A12" s="150" t="s">
        <v>71</v>
      </c>
      <c r="B12" s="190"/>
      <c r="C12" s="191">
        <f>Input!G32</f>
        <v>30000</v>
      </c>
      <c r="D12" s="191"/>
      <c r="E12" s="192">
        <f t="shared" si="0"/>
        <v>30000</v>
      </c>
      <c r="F12" s="193"/>
      <c r="G12" s="217" t="s">
        <v>93</v>
      </c>
      <c r="H12" s="218">
        <f>+$K$12*H11</f>
        <v>54278.82683808759</v>
      </c>
      <c r="I12" s="218">
        <f>+$K$12*I11</f>
        <v>1406.1872237846526</v>
      </c>
      <c r="J12" s="218">
        <f>+$K$12*J11</f>
        <v>14314.985938127762</v>
      </c>
      <c r="K12" s="219">
        <f>Input!G26</f>
        <v>70000</v>
      </c>
      <c r="L12" s="144"/>
      <c r="M12" s="144"/>
      <c r="N12" s="144"/>
      <c r="O12" s="144"/>
      <c r="P12" s="189"/>
      <c r="Q12" s="189"/>
    </row>
    <row r="13" spans="1:17" ht="24.75" customHeight="1" thickTop="1">
      <c r="A13" s="150" t="s">
        <v>72</v>
      </c>
      <c r="B13" s="190"/>
      <c r="C13" s="191"/>
      <c r="D13" s="191">
        <f>Input!G25</f>
        <v>73000</v>
      </c>
      <c r="E13" s="192">
        <f t="shared" si="0"/>
        <v>73000</v>
      </c>
      <c r="F13" s="193"/>
      <c r="L13" s="144"/>
      <c r="M13" s="144"/>
      <c r="N13" s="144"/>
      <c r="O13" s="144"/>
      <c r="P13" s="189"/>
      <c r="Q13" s="189"/>
    </row>
    <row r="14" spans="1:17" ht="24.75" customHeight="1">
      <c r="A14" s="148" t="s">
        <v>34</v>
      </c>
      <c r="B14" s="190"/>
      <c r="C14" s="191"/>
      <c r="D14" s="191">
        <f>Input!G30</f>
        <v>28800</v>
      </c>
      <c r="E14" s="192">
        <f t="shared" si="0"/>
        <v>28800</v>
      </c>
      <c r="F14" s="193"/>
      <c r="L14" s="144"/>
      <c r="M14" s="144"/>
      <c r="N14" s="144"/>
      <c r="O14" s="144"/>
      <c r="P14" s="189"/>
      <c r="Q14" s="189"/>
    </row>
    <row r="15" spans="1:17" ht="24.75" customHeight="1">
      <c r="A15" s="150" t="s">
        <v>37</v>
      </c>
      <c r="B15" s="190"/>
      <c r="C15" s="191"/>
      <c r="D15" s="191">
        <f>Input!G33</f>
        <v>90700</v>
      </c>
      <c r="E15" s="192">
        <f t="shared" si="0"/>
        <v>90700</v>
      </c>
      <c r="F15" s="193"/>
      <c r="L15" s="144"/>
      <c r="M15" s="144"/>
      <c r="N15" s="144"/>
      <c r="O15" s="144"/>
      <c r="P15" s="189"/>
      <c r="Q15" s="189"/>
    </row>
    <row r="16" spans="1:17" ht="24.75" customHeight="1" thickBot="1">
      <c r="A16" s="151" t="s">
        <v>38</v>
      </c>
      <c r="B16" s="220"/>
      <c r="C16" s="221"/>
      <c r="D16" s="221">
        <f>Input!G34</f>
        <v>0</v>
      </c>
      <c r="E16" s="192">
        <f t="shared" si="0"/>
        <v>0</v>
      </c>
      <c r="F16" s="193"/>
      <c r="L16" s="144"/>
      <c r="M16" s="144"/>
      <c r="N16" s="144"/>
      <c r="O16" s="144"/>
      <c r="P16" s="189"/>
      <c r="Q16" s="189"/>
    </row>
    <row r="17" spans="1:17" ht="27" customHeight="1" thickBot="1" thickTop="1">
      <c r="A17" s="152" t="s">
        <v>94</v>
      </c>
      <c r="B17" s="222">
        <f>SUM(B3:B16)</f>
        <v>369278.8268380876</v>
      </c>
      <c r="C17" s="222">
        <f>SUM(C3:C16)</f>
        <v>142906.18722378465</v>
      </c>
      <c r="D17" s="222">
        <f>SUM(D3:D16)</f>
        <v>206814.98593812776</v>
      </c>
      <c r="E17" s="223">
        <f t="shared" si="0"/>
        <v>719000</v>
      </c>
      <c r="F17" s="224"/>
      <c r="G17" s="224"/>
      <c r="H17" s="224"/>
      <c r="I17" s="224"/>
      <c r="J17" s="189"/>
      <c r="K17" s="189"/>
      <c r="L17" s="189"/>
      <c r="M17" s="189"/>
      <c r="N17" s="189"/>
      <c r="O17" s="189"/>
      <c r="P17" s="189"/>
      <c r="Q17" s="189"/>
    </row>
    <row r="18" spans="1:17" ht="33.75" customHeight="1" thickTop="1">
      <c r="A18" s="154" t="s">
        <v>74</v>
      </c>
      <c r="B18" s="155" t="s">
        <v>75</v>
      </c>
      <c r="C18" s="225" t="s">
        <v>95</v>
      </c>
      <c r="D18" s="226" t="s">
        <v>40</v>
      </c>
      <c r="E18" s="227"/>
      <c r="F18" s="227"/>
      <c r="G18" s="227"/>
      <c r="H18" s="227"/>
      <c r="I18" s="227"/>
      <c r="J18" s="189"/>
      <c r="K18" s="189"/>
      <c r="L18" s="189"/>
      <c r="M18" s="189"/>
      <c r="N18" s="189"/>
      <c r="O18" s="189"/>
      <c r="P18" s="189"/>
      <c r="Q18" s="189"/>
    </row>
    <row r="19" spans="1:17" ht="25.5" customHeight="1" thickBot="1">
      <c r="A19" s="156" t="s">
        <v>76</v>
      </c>
      <c r="B19" s="157">
        <f>Input!G8</f>
        <v>53500</v>
      </c>
      <c r="C19" s="157">
        <f>CE_base_unica!G3</f>
        <v>2202000</v>
      </c>
      <c r="D19" s="228">
        <f>CE_variable!G5</f>
        <v>337000</v>
      </c>
      <c r="E19" s="227"/>
      <c r="F19" s="227"/>
      <c r="G19" s="227"/>
      <c r="H19" s="227"/>
      <c r="I19" s="227"/>
      <c r="J19" s="189"/>
      <c r="K19" s="189"/>
      <c r="L19" s="189"/>
      <c r="M19" s="189"/>
      <c r="N19" s="189"/>
      <c r="O19" s="189"/>
      <c r="P19" s="189"/>
      <c r="Q19" s="189"/>
    </row>
    <row r="20" spans="1:17" ht="25.5" customHeight="1" thickBot="1" thickTop="1">
      <c r="A20" s="158" t="s">
        <v>77</v>
      </c>
      <c r="B20" s="229">
        <f>+B17/B19</f>
        <v>6.902407978282011</v>
      </c>
      <c r="C20" s="620">
        <f>C17/C19</f>
        <v>0.06489835932051982</v>
      </c>
      <c r="D20" s="619">
        <v>0.6138</v>
      </c>
      <c r="E20" s="227"/>
      <c r="F20" s="227"/>
      <c r="G20" s="227"/>
      <c r="H20" s="227"/>
      <c r="I20" s="227"/>
      <c r="J20" s="189"/>
      <c r="K20" s="189"/>
      <c r="L20" s="189"/>
      <c r="M20" s="189"/>
      <c r="N20" s="189"/>
      <c r="O20" s="189"/>
      <c r="P20" s="189"/>
      <c r="Q20" s="189"/>
    </row>
    <row r="21" ht="18.75" thickTop="1"/>
    <row r="23" ht="18">
      <c r="A23" s="182" t="s">
        <v>232</v>
      </c>
    </row>
    <row r="50" spans="1:30" ht="18">
      <c r="A50" s="230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</row>
    <row r="51" spans="1:30" ht="18">
      <c r="A51" s="230"/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</row>
    <row r="52" spans="1:30" ht="18">
      <c r="A52" s="230"/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</row>
    <row r="53" spans="1:30" ht="18">
      <c r="A53" s="230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</row>
    <row r="54" spans="1:30" ht="18">
      <c r="A54" s="230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</row>
    <row r="55" spans="1:30" ht="18">
      <c r="A55" s="230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</row>
    <row r="56" spans="1:30" ht="18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</row>
    <row r="57" spans="1:30" ht="18">
      <c r="A57" s="230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</row>
    <row r="58" spans="1:30" ht="18">
      <c r="A58" s="23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</row>
    <row r="59" spans="1:30" ht="18">
      <c r="A59" s="2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</row>
    <row r="60" spans="1:30" ht="18">
      <c r="A60" s="230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</row>
    <row r="61" spans="1:30" ht="18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</row>
    <row r="62" spans="1:30" ht="18">
      <c r="A62" s="230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</row>
    <row r="63" spans="1:30" ht="18">
      <c r="A63" s="230"/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</row>
    <row r="64" spans="1:30" ht="18">
      <c r="A64" s="230"/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</row>
    <row r="65" spans="1:30" ht="18">
      <c r="A65" s="230"/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</row>
    <row r="66" spans="1:30" ht="18">
      <c r="A66" s="230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</row>
    <row r="67" spans="1:30" ht="18">
      <c r="A67" s="230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</row>
    <row r="68" spans="1:30" ht="18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</row>
    <row r="69" spans="1:30" ht="18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</row>
    <row r="70" spans="1:30" ht="18">
      <c r="A70" s="230"/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</row>
    <row r="71" spans="1:30" ht="18">
      <c r="A71" s="230"/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</row>
    <row r="72" spans="1:30" ht="18">
      <c r="A72" s="230"/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</row>
    <row r="73" spans="1:30" ht="18">
      <c r="A73" s="230"/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</row>
    <row r="74" spans="1:30" ht="18">
      <c r="A74" s="230"/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</row>
    <row r="75" spans="1:30" ht="18">
      <c r="A75" s="230"/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</row>
    <row r="76" spans="1:30" ht="18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</row>
    <row r="77" spans="1:30" ht="18">
      <c r="A77" s="230"/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</row>
    <row r="78" spans="1:30" ht="18">
      <c r="A78" s="230"/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</row>
    <row r="79" spans="1:30" ht="18">
      <c r="A79" s="230"/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</row>
    <row r="80" spans="1:30" ht="18">
      <c r="A80" s="230"/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</row>
    <row r="81" spans="1:30" ht="18">
      <c r="A81" s="230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</row>
    <row r="82" spans="1:30" ht="18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</row>
    <row r="83" spans="1:30" ht="18">
      <c r="A83" s="230"/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0"/>
    </row>
    <row r="84" spans="1:30" ht="18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</row>
    <row r="85" spans="1:30" ht="18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</row>
    <row r="86" spans="1:30" ht="18">
      <c r="A86" s="230"/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</row>
    <row r="87" spans="1:30" ht="18">
      <c r="A87" s="230"/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</row>
    <row r="88" spans="1:30" ht="18">
      <c r="A88" s="230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</row>
    <row r="89" spans="1:30" ht="18">
      <c r="A89" s="230"/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</row>
    <row r="90" spans="1:30" ht="18">
      <c r="A90" s="230"/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</row>
    <row r="91" spans="1:30" ht="18">
      <c r="A91" s="230"/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</row>
    <row r="92" spans="1:30" ht="18">
      <c r="A92" s="230"/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</row>
    <row r="93" spans="1:30" ht="18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</row>
    <row r="94" spans="1:30" ht="18">
      <c r="A94" s="230"/>
      <c r="B94" s="230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230"/>
      <c r="AD94" s="230"/>
    </row>
    <row r="95" spans="1:30" ht="18">
      <c r="A95" s="230"/>
      <c r="B95" s="230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</row>
    <row r="96" spans="1:30" ht="18">
      <c r="A96" s="230"/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</row>
    <row r="97" spans="1:30" ht="18">
      <c r="A97" s="230"/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</row>
    <row r="98" spans="1:30" ht="18">
      <c r="A98" s="230"/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</row>
    <row r="99" spans="1:30" ht="18">
      <c r="A99" s="230"/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0"/>
      <c r="AD99" s="230"/>
    </row>
    <row r="100" spans="1:30" ht="18">
      <c r="A100" s="230"/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</row>
    <row r="101" spans="1:30" ht="18">
      <c r="A101" s="230"/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</row>
    <row r="102" spans="1:30" ht="18">
      <c r="A102" s="230"/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0"/>
      <c r="AD102" s="230"/>
    </row>
    <row r="103" spans="1:30" ht="18">
      <c r="A103" s="230"/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230"/>
      <c r="AA103" s="230"/>
      <c r="AB103" s="230"/>
      <c r="AC103" s="230"/>
      <c r="AD103" s="230"/>
    </row>
    <row r="104" spans="1:30" ht="18">
      <c r="A104" s="230"/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</row>
    <row r="105" spans="1:30" ht="18">
      <c r="A105" s="230"/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</row>
    <row r="106" spans="1:30" ht="18">
      <c r="A106" s="230"/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</row>
    <row r="107" spans="1:30" ht="18">
      <c r="A107" s="230"/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  <c r="AB107" s="230"/>
      <c r="AC107" s="230"/>
      <c r="AD107" s="230"/>
    </row>
    <row r="108" spans="1:30" ht="18">
      <c r="A108" s="230"/>
      <c r="B108" s="230"/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  <c r="Z108" s="230"/>
      <c r="AA108" s="230"/>
      <c r="AB108" s="230"/>
      <c r="AC108" s="230"/>
      <c r="AD108" s="230"/>
    </row>
    <row r="109" spans="1:30" ht="18">
      <c r="A109" s="230"/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30"/>
      <c r="AC109" s="230"/>
      <c r="AD109" s="230"/>
    </row>
    <row r="110" spans="1:30" ht="18">
      <c r="A110" s="230"/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0"/>
      <c r="AD110" s="230"/>
    </row>
    <row r="111" spans="1:30" ht="18">
      <c r="A111" s="230"/>
      <c r="B111" s="230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230"/>
      <c r="Z111" s="230"/>
      <c r="AA111" s="230"/>
      <c r="AB111" s="230"/>
      <c r="AC111" s="230"/>
      <c r="AD111" s="230"/>
    </row>
    <row r="112" spans="1:30" ht="18">
      <c r="A112" s="230"/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  <c r="S112" s="230"/>
      <c r="T112" s="230"/>
      <c r="U112" s="230"/>
      <c r="V112" s="230"/>
      <c r="W112" s="230"/>
      <c r="X112" s="230"/>
      <c r="Y112" s="230"/>
      <c r="Z112" s="230"/>
      <c r="AA112" s="230"/>
      <c r="AB112" s="230"/>
      <c r="AC112" s="230"/>
      <c r="AD112" s="230"/>
    </row>
    <row r="113" spans="1:30" ht="18">
      <c r="A113" s="230"/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  <c r="AA113" s="230"/>
      <c r="AB113" s="230"/>
      <c r="AC113" s="230"/>
      <c r="AD113" s="230"/>
    </row>
    <row r="114" spans="1:30" ht="18">
      <c r="A114" s="230"/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</row>
    <row r="115" spans="1:30" ht="18">
      <c r="A115" s="230"/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</row>
    <row r="116" spans="1:30" ht="18">
      <c r="A116" s="230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</row>
    <row r="117" spans="1:30" ht="18">
      <c r="A117" s="230"/>
      <c r="B117" s="230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</row>
    <row r="118" spans="1:30" ht="18">
      <c r="A118" s="230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  <c r="Y118" s="230"/>
      <c r="Z118" s="230"/>
      <c r="AA118" s="230"/>
      <c r="AB118" s="230"/>
      <c r="AC118" s="230"/>
      <c r="AD118" s="230"/>
    </row>
    <row r="119" spans="1:30" ht="18">
      <c r="A119" s="230"/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  <c r="S119" s="230"/>
      <c r="T119" s="230"/>
      <c r="U119" s="230"/>
      <c r="V119" s="230"/>
      <c r="W119" s="230"/>
      <c r="X119" s="230"/>
      <c r="Y119" s="230"/>
      <c r="Z119" s="230"/>
      <c r="AA119" s="230"/>
      <c r="AB119" s="230"/>
      <c r="AC119" s="230"/>
      <c r="AD119" s="230"/>
    </row>
    <row r="120" spans="1:30" ht="18">
      <c r="A120" s="230"/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</row>
    <row r="121" spans="1:30" ht="18">
      <c r="A121" s="230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  <c r="Z121" s="230"/>
      <c r="AA121" s="230"/>
      <c r="AB121" s="230"/>
      <c r="AC121" s="230"/>
      <c r="AD121" s="230"/>
    </row>
    <row r="122" spans="1:30" ht="18">
      <c r="A122" s="230"/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0"/>
    </row>
    <row r="123" spans="1:30" ht="18">
      <c r="A123" s="230"/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230"/>
      <c r="T123" s="230"/>
      <c r="U123" s="230"/>
      <c r="V123" s="230"/>
      <c r="W123" s="230"/>
      <c r="X123" s="230"/>
      <c r="Y123" s="230"/>
      <c r="Z123" s="230"/>
      <c r="AA123" s="230"/>
      <c r="AB123" s="230"/>
      <c r="AC123" s="230"/>
      <c r="AD123" s="230"/>
    </row>
    <row r="124" spans="1:30" ht="18">
      <c r="A124" s="230"/>
      <c r="B124" s="230"/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  <c r="V124" s="230"/>
      <c r="W124" s="230"/>
      <c r="X124" s="230"/>
      <c r="Y124" s="230"/>
      <c r="Z124" s="230"/>
      <c r="AA124" s="230"/>
      <c r="AB124" s="230"/>
      <c r="AC124" s="230"/>
      <c r="AD124" s="230"/>
    </row>
    <row r="125" spans="1:30" ht="18">
      <c r="A125" s="230"/>
      <c r="B125" s="230"/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</row>
    <row r="126" spans="1:30" ht="18">
      <c r="A126" s="230"/>
      <c r="B126" s="230"/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  <c r="R126" s="230"/>
      <c r="S126" s="230"/>
      <c r="T126" s="230"/>
      <c r="U126" s="230"/>
      <c r="V126" s="230"/>
      <c r="W126" s="230"/>
      <c r="X126" s="230"/>
      <c r="Y126" s="230"/>
      <c r="Z126" s="230"/>
      <c r="AA126" s="230"/>
      <c r="AB126" s="230"/>
      <c r="AC126" s="230"/>
      <c r="AD126" s="230"/>
    </row>
    <row r="127" spans="1:30" ht="18">
      <c r="A127" s="230"/>
      <c r="B127" s="230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30"/>
      <c r="AA127" s="230"/>
      <c r="AB127" s="230"/>
      <c r="AC127" s="230"/>
      <c r="AD127" s="230"/>
    </row>
    <row r="128" spans="1:30" ht="18">
      <c r="A128" s="230"/>
      <c r="B128" s="230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30"/>
      <c r="AA128" s="230"/>
      <c r="AB128" s="230"/>
      <c r="AC128" s="230"/>
      <c r="AD128" s="230"/>
    </row>
    <row r="129" spans="1:30" ht="18">
      <c r="A129" s="230"/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  <c r="R129" s="230"/>
      <c r="S129" s="230"/>
      <c r="T129" s="230"/>
      <c r="U129" s="230"/>
      <c r="V129" s="230"/>
      <c r="W129" s="230"/>
      <c r="X129" s="230"/>
      <c r="Y129" s="230"/>
      <c r="Z129" s="230"/>
      <c r="AA129" s="230"/>
      <c r="AB129" s="230"/>
      <c r="AC129" s="230"/>
      <c r="AD129" s="230"/>
    </row>
    <row r="130" spans="1:30" ht="18">
      <c r="A130" s="230"/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</row>
    <row r="131" spans="1:30" ht="18">
      <c r="A131" s="230"/>
      <c r="B131" s="230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</row>
    <row r="132" spans="1:30" ht="18">
      <c r="A132" s="230"/>
      <c r="B132" s="230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30"/>
      <c r="AA132" s="230"/>
      <c r="AB132" s="230"/>
      <c r="AC132" s="230"/>
      <c r="AD132" s="230"/>
    </row>
    <row r="133" spans="1:30" ht="18">
      <c r="A133" s="230"/>
      <c r="B133" s="230"/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0"/>
      <c r="U133" s="230"/>
      <c r="V133" s="230"/>
      <c r="W133" s="230"/>
      <c r="X133" s="230"/>
      <c r="Y133" s="230"/>
      <c r="Z133" s="230"/>
      <c r="AA133" s="230"/>
      <c r="AB133" s="230"/>
      <c r="AC133" s="230"/>
      <c r="AD133" s="230"/>
    </row>
    <row r="134" spans="1:30" ht="18">
      <c r="A134" s="230"/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  <c r="V134" s="230"/>
      <c r="W134" s="230"/>
      <c r="X134" s="230"/>
      <c r="Y134" s="230"/>
      <c r="Z134" s="230"/>
      <c r="AA134" s="230"/>
      <c r="AB134" s="230"/>
      <c r="AC134" s="230"/>
      <c r="AD134" s="230"/>
    </row>
    <row r="135" spans="1:30" ht="18">
      <c r="A135" s="230"/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</row>
    <row r="136" spans="1:30" ht="18">
      <c r="A136" s="230"/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230"/>
    </row>
    <row r="137" spans="1:30" ht="18">
      <c r="A137" s="230"/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  <c r="AA137" s="230"/>
      <c r="AB137" s="230"/>
      <c r="AC137" s="230"/>
      <c r="AD137" s="230"/>
    </row>
    <row r="138" spans="1:30" ht="18">
      <c r="A138" s="230"/>
      <c r="B138" s="230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30"/>
    </row>
    <row r="139" spans="1:30" ht="18">
      <c r="A139" s="230"/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230"/>
      <c r="Z139" s="230"/>
      <c r="AA139" s="230"/>
      <c r="AB139" s="230"/>
      <c r="AC139" s="230"/>
      <c r="AD139" s="230"/>
    </row>
    <row r="140" spans="1:30" ht="18">
      <c r="A140" s="230"/>
      <c r="B140" s="230"/>
      <c r="C140" s="230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</row>
    <row r="141" spans="1:30" ht="18">
      <c r="A141" s="230"/>
      <c r="B141" s="230"/>
      <c r="C141" s="230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230"/>
      <c r="X141" s="230"/>
      <c r="Y141" s="230"/>
      <c r="Z141" s="230"/>
      <c r="AA141" s="230"/>
      <c r="AB141" s="230"/>
      <c r="AC141" s="230"/>
      <c r="AD141" s="230"/>
    </row>
    <row r="142" spans="1:30" ht="18">
      <c r="A142" s="230"/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0"/>
      <c r="U142" s="230"/>
      <c r="V142" s="230"/>
      <c r="W142" s="230"/>
      <c r="X142" s="230"/>
      <c r="Y142" s="230"/>
      <c r="Z142" s="230"/>
      <c r="AA142" s="230"/>
      <c r="AB142" s="230"/>
      <c r="AC142" s="230"/>
      <c r="AD142" s="230"/>
    </row>
    <row r="143" spans="1:30" ht="18">
      <c r="A143" s="230"/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  <c r="Z143" s="230"/>
      <c r="AA143" s="230"/>
      <c r="AB143" s="230"/>
      <c r="AC143" s="230"/>
      <c r="AD143" s="230"/>
    </row>
    <row r="144" spans="1:30" ht="18">
      <c r="A144" s="230"/>
      <c r="B144" s="230"/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V144" s="230"/>
      <c r="W144" s="230"/>
      <c r="X144" s="230"/>
      <c r="Y144" s="230"/>
      <c r="Z144" s="230"/>
      <c r="AA144" s="230"/>
      <c r="AB144" s="230"/>
      <c r="AC144" s="230"/>
      <c r="AD144" s="230"/>
    </row>
    <row r="145" spans="1:30" ht="18">
      <c r="A145" s="230"/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</row>
    <row r="146" spans="1:30" ht="18">
      <c r="A146" s="230"/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  <c r="AA146" s="230"/>
      <c r="AB146" s="230"/>
      <c r="AC146" s="230"/>
      <c r="AD146" s="230"/>
    </row>
    <row r="147" spans="1:30" ht="18">
      <c r="A147" s="230"/>
      <c r="B147" s="230"/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  <c r="V147" s="230"/>
      <c r="W147" s="230"/>
      <c r="X147" s="230"/>
      <c r="Y147" s="230"/>
      <c r="Z147" s="230"/>
      <c r="AA147" s="230"/>
      <c r="AB147" s="230"/>
      <c r="AC147" s="230"/>
      <c r="AD147" s="230"/>
    </row>
    <row r="148" spans="1:30" ht="18">
      <c r="A148" s="230"/>
      <c r="B148" s="230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30"/>
      <c r="AC148" s="230"/>
      <c r="AD148" s="230"/>
    </row>
    <row r="149" spans="1:30" ht="18">
      <c r="A149" s="230"/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  <c r="AD149" s="230"/>
    </row>
    <row r="150" spans="1:30" ht="18">
      <c r="A150" s="230"/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  <c r="V150" s="230"/>
      <c r="W150" s="230"/>
      <c r="X150" s="230"/>
      <c r="Y150" s="230"/>
      <c r="Z150" s="230"/>
      <c r="AA150" s="230"/>
      <c r="AB150" s="230"/>
      <c r="AC150" s="230"/>
      <c r="AD150" s="230"/>
    </row>
    <row r="151" spans="1:30" ht="18">
      <c r="A151" s="230"/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  <c r="V151" s="230"/>
      <c r="W151" s="230"/>
      <c r="X151" s="230"/>
      <c r="Y151" s="230"/>
      <c r="Z151" s="230"/>
      <c r="AA151" s="230"/>
      <c r="AB151" s="230"/>
      <c r="AC151" s="230"/>
      <c r="AD151" s="230"/>
    </row>
    <row r="152" spans="1:30" ht="18">
      <c r="A152" s="230"/>
      <c r="B152" s="230"/>
      <c r="C152" s="230"/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  <c r="V152" s="230"/>
      <c r="W152" s="230"/>
      <c r="X152" s="230"/>
      <c r="Y152" s="230"/>
      <c r="Z152" s="230"/>
      <c r="AA152" s="230"/>
      <c r="AB152" s="230"/>
      <c r="AC152" s="230"/>
      <c r="AD152" s="230"/>
    </row>
    <row r="153" spans="1:30" ht="18">
      <c r="A153" s="230"/>
      <c r="B153" s="230"/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  <c r="V153" s="230"/>
      <c r="W153" s="230"/>
      <c r="X153" s="230"/>
      <c r="Y153" s="230"/>
      <c r="Z153" s="230"/>
      <c r="AA153" s="230"/>
      <c r="AB153" s="230"/>
      <c r="AC153" s="230"/>
      <c r="AD153" s="230"/>
    </row>
  </sheetData>
  <sheetProtection/>
  <mergeCells count="1">
    <mergeCell ref="A1:E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600" verticalDpi="600" orientation="landscape" paperSize="9" scale="60" r:id="rId3"/>
  <headerFooter alignWithMargins="0">
    <oddHeader>&amp;C&amp;"Arial,Normale"&amp;12Tessitura SLO</oddHead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EP18"/>
  <sheetViews>
    <sheetView showGridLines="0" zoomScale="68" zoomScaleNormal="68" zoomScalePageLayoutView="0" workbookViewId="0" topLeftCell="A1">
      <selection activeCell="A1" sqref="A1:G1"/>
    </sheetView>
  </sheetViews>
  <sheetFormatPr defaultColWidth="9.140625" defaultRowHeight="15"/>
  <cols>
    <col min="1" max="1" width="36.28125" style="113" customWidth="1"/>
    <col min="2" max="2" width="27.00390625" style="113" customWidth="1"/>
    <col min="3" max="6" width="27.140625" style="113" customWidth="1"/>
    <col min="7" max="7" width="28.421875" style="113" customWidth="1"/>
    <col min="8" max="8" width="9.140625" style="113" customWidth="1"/>
    <col min="9" max="9" width="15.57421875" style="113" bestFit="1" customWidth="1"/>
    <col min="10" max="16384" width="9.140625" style="113" customWidth="1"/>
  </cols>
  <sheetData>
    <row r="1" spans="1:7" ht="49.5" customHeight="1" thickBot="1">
      <c r="A1" s="659" t="s">
        <v>96</v>
      </c>
      <c r="B1" s="660"/>
      <c r="C1" s="660"/>
      <c r="D1" s="660"/>
      <c r="E1" s="660"/>
      <c r="F1" s="660"/>
      <c r="G1" s="660"/>
    </row>
    <row r="2" spans="1:7" ht="72" customHeight="1" thickTop="1">
      <c r="A2" s="231"/>
      <c r="B2" s="162" t="s">
        <v>45</v>
      </c>
      <c r="C2" s="162" t="s">
        <v>46</v>
      </c>
      <c r="D2" s="162" t="s">
        <v>47</v>
      </c>
      <c r="E2" s="162" t="s">
        <v>48</v>
      </c>
      <c r="F2" s="162" t="s">
        <v>49</v>
      </c>
      <c r="G2" s="163" t="s">
        <v>79</v>
      </c>
    </row>
    <row r="3" spans="1:7" ht="43.5" customHeight="1">
      <c r="A3" s="232" t="s">
        <v>50</v>
      </c>
      <c r="B3" s="233">
        <f>CE_base_unica!B3</f>
        <v>450000</v>
      </c>
      <c r="C3" s="233">
        <f>CE_base_unica!C3</f>
        <v>580000</v>
      </c>
      <c r="D3" s="233">
        <f>CE_base_unica!D3</f>
        <v>475000</v>
      </c>
      <c r="E3" s="233">
        <f>CE_base_unica!E3</f>
        <v>340000</v>
      </c>
      <c r="F3" s="233">
        <f>CE_base_unica!F3</f>
        <v>357000</v>
      </c>
      <c r="G3" s="171">
        <f aca="true" t="shared" si="0" ref="G3:G8">SUM(B3:F3)</f>
        <v>2202000</v>
      </c>
    </row>
    <row r="4" spans="1:146" s="167" customFormat="1" ht="27.75" customHeight="1">
      <c r="A4" s="168" t="s">
        <v>80</v>
      </c>
      <c r="B4" s="613">
        <f>Input!B12*Input!B7</f>
        <v>195000</v>
      </c>
      <c r="C4" s="613">
        <f>Input!C12*Input!C7</f>
        <v>220000.00000000003</v>
      </c>
      <c r="D4" s="613">
        <f>Input!D12*Input!D7</f>
        <v>152000</v>
      </c>
      <c r="E4" s="613">
        <f>Input!E12*Input!E7</f>
        <v>102000</v>
      </c>
      <c r="F4" s="613">
        <f>Input!F12*Input!F7</f>
        <v>85000</v>
      </c>
      <c r="G4" s="234">
        <f t="shared" si="0"/>
        <v>754000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</row>
    <row r="5" spans="1:146" s="167" customFormat="1" ht="27.75" customHeight="1">
      <c r="A5" s="168" t="s">
        <v>81</v>
      </c>
      <c r="B5" s="613">
        <f>Input!B13*Input!B7</f>
        <v>45000</v>
      </c>
      <c r="C5" s="96">
        <f>Input!C13*Input!C7</f>
        <v>80000</v>
      </c>
      <c r="D5" s="96">
        <f>Input!D13*Input!D7</f>
        <v>76000</v>
      </c>
      <c r="E5" s="96">
        <f>Input!E13*Input!E7</f>
        <v>68000</v>
      </c>
      <c r="F5" s="96">
        <f>Input!F13*Input!F7</f>
        <v>68000</v>
      </c>
      <c r="G5" s="234">
        <f t="shared" si="0"/>
        <v>337000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</row>
    <row r="6" spans="1:146" s="167" customFormat="1" ht="27.75" customHeight="1">
      <c r="A6" s="168" t="s">
        <v>225</v>
      </c>
      <c r="B6" s="165">
        <f>Input!B7*Input!B14</f>
        <v>60000</v>
      </c>
      <c r="C6" s="165">
        <f>Input!C7*Input!C14</f>
        <v>60000</v>
      </c>
      <c r="D6" s="165">
        <f>Input!D7*Input!D14</f>
        <v>57000</v>
      </c>
      <c r="E6" s="165">
        <f>Input!E7*Input!E14</f>
        <v>51000</v>
      </c>
      <c r="F6" s="165">
        <f>Input!F7*Input!F14</f>
        <v>68000</v>
      </c>
      <c r="G6" s="234">
        <f t="shared" si="0"/>
        <v>296000</v>
      </c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</row>
    <row r="7" spans="1:146" s="167" customFormat="1" ht="43.5" customHeight="1">
      <c r="A7" s="235" t="s">
        <v>54</v>
      </c>
      <c r="B7" s="236">
        <f>SUM(B4:B6)</f>
        <v>300000</v>
      </c>
      <c r="C7" s="236">
        <f>SUM(C4:C6)</f>
        <v>360000</v>
      </c>
      <c r="D7" s="236">
        <f>SUM(D4:D6)</f>
        <v>285000</v>
      </c>
      <c r="E7" s="236">
        <f>SUM(E4:E6)</f>
        <v>221000</v>
      </c>
      <c r="F7" s="236">
        <f>SUM(F4:F6)</f>
        <v>221000</v>
      </c>
      <c r="G7" s="171">
        <f t="shared" si="0"/>
        <v>1387000</v>
      </c>
      <c r="H7" s="115"/>
      <c r="I7" s="621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</row>
    <row r="8" spans="1:9" s="115" customFormat="1" ht="43.5" customHeight="1">
      <c r="A8" s="235" t="s">
        <v>226</v>
      </c>
      <c r="B8" s="165">
        <v>45000.00000000001</v>
      </c>
      <c r="C8" s="165">
        <v>40600</v>
      </c>
      <c r="D8" s="165">
        <v>47500</v>
      </c>
      <c r="E8" s="165">
        <v>23800.000000000004</v>
      </c>
      <c r="F8" s="165">
        <v>24990.000000000004</v>
      </c>
      <c r="G8" s="234">
        <f t="shared" si="0"/>
        <v>181890</v>
      </c>
      <c r="I8" s="621"/>
    </row>
    <row r="9" spans="1:7" ht="43.5" customHeight="1">
      <c r="A9" s="237" t="s">
        <v>97</v>
      </c>
      <c r="B9" s="238"/>
      <c r="C9" s="239"/>
      <c r="D9" s="239"/>
      <c r="E9" s="239"/>
      <c r="F9" s="239"/>
      <c r="G9" s="240"/>
    </row>
    <row r="10" spans="1:116" s="244" customFormat="1" ht="43.5" customHeight="1">
      <c r="A10" s="241" t="s">
        <v>98</v>
      </c>
      <c r="B10" s="242">
        <f>Input!B8*6.9</f>
        <v>51750</v>
      </c>
      <c r="C10" s="242">
        <f>Input!C8*6.9</f>
        <v>96600.00000000001</v>
      </c>
      <c r="D10" s="242">
        <f>Input!D8*6.9</f>
        <v>91770.00000000001</v>
      </c>
      <c r="E10" s="242">
        <f>Input!E8*6.9</f>
        <v>58650</v>
      </c>
      <c r="F10" s="242">
        <f>Input!F8*6.9</f>
        <v>70380</v>
      </c>
      <c r="G10" s="243">
        <f>SUM(B10:F10)</f>
        <v>369150</v>
      </c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</row>
    <row r="11" spans="1:116" s="244" customFormat="1" ht="43.5" customHeight="1">
      <c r="A11" s="241" t="s">
        <v>99</v>
      </c>
      <c r="B11" s="242">
        <f>0.0649*B3</f>
        <v>29205</v>
      </c>
      <c r="C11" s="242">
        <f>0.0649*C3</f>
        <v>37642</v>
      </c>
      <c r="D11" s="242">
        <f>0.0649*D3</f>
        <v>30827.5</v>
      </c>
      <c r="E11" s="242">
        <f>0.0649*E3</f>
        <v>22066</v>
      </c>
      <c r="F11" s="242">
        <f>0.0649*F3</f>
        <v>23169.3</v>
      </c>
      <c r="G11" s="243">
        <f>SUM(B11:F11)</f>
        <v>142909.8</v>
      </c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</row>
    <row r="12" spans="1:116" s="244" customFormat="1" ht="43.5" customHeight="1">
      <c r="A12" s="241" t="s">
        <v>100</v>
      </c>
      <c r="B12" s="242">
        <f>0.6138*CE_funzionale!B5</f>
        <v>27621</v>
      </c>
      <c r="C12" s="242">
        <f>0.6138*CE_funzionale!C5</f>
        <v>49104</v>
      </c>
      <c r="D12" s="242">
        <f>0.6138*CE_funzionale!D5</f>
        <v>46648.8</v>
      </c>
      <c r="E12" s="242">
        <f>0.6138*CE_funzionale!E5</f>
        <v>41738.4</v>
      </c>
      <c r="F12" s="242">
        <f>0.6138*CE_funzionale!F5</f>
        <v>41738.4</v>
      </c>
      <c r="G12" s="243">
        <f>SUM(B12:F12)</f>
        <v>206850.6</v>
      </c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</row>
    <row r="13" spans="1:7" ht="43.5" customHeight="1">
      <c r="A13" s="245" t="s">
        <v>101</v>
      </c>
      <c r="B13" s="233">
        <f>SUM(B10:B12)+B8</f>
        <v>153576</v>
      </c>
      <c r="C13" s="233">
        <f>SUM(C10:C12)+C8</f>
        <v>223946</v>
      </c>
      <c r="D13" s="233">
        <f>SUM(D10:D12)+D8</f>
        <v>216746.30000000002</v>
      </c>
      <c r="E13" s="233">
        <f>SUM(E10:E12)+E8</f>
        <v>146254.4</v>
      </c>
      <c r="F13" s="233">
        <f>SUM(F10:F12)+F8</f>
        <v>160277.7</v>
      </c>
      <c r="G13" s="171">
        <f>SUM(G10:G12)</f>
        <v>718910.4</v>
      </c>
    </row>
    <row r="14" spans="1:7" s="249" customFormat="1" ht="43.5" customHeight="1" thickBot="1">
      <c r="A14" s="246" t="s">
        <v>83</v>
      </c>
      <c r="B14" s="247">
        <f>B3-B7-B13</f>
        <v>-3576</v>
      </c>
      <c r="C14" s="247">
        <f>C3-C7-C13</f>
        <v>-3946</v>
      </c>
      <c r="D14" s="247">
        <f>D3-D7-D13</f>
        <v>-26746.300000000017</v>
      </c>
      <c r="E14" s="247">
        <f>E3-E7-E13</f>
        <v>-27254.399999999994</v>
      </c>
      <c r="F14" s="247">
        <f>F3-F7-F13</f>
        <v>-24277.70000000001</v>
      </c>
      <c r="G14" s="248">
        <f>SUM(B14:F14)</f>
        <v>-85800.40000000002</v>
      </c>
    </row>
    <row r="15" ht="18.75" thickTop="1"/>
    <row r="16" ht="18">
      <c r="E16" s="250"/>
    </row>
    <row r="17" spans="1:6" ht="18">
      <c r="A17" s="622" t="s">
        <v>224</v>
      </c>
      <c r="B17" s="623">
        <v>3</v>
      </c>
      <c r="C17" s="623">
        <v>2.9</v>
      </c>
      <c r="D17" s="623">
        <v>2.5</v>
      </c>
      <c r="E17" s="623">
        <v>2</v>
      </c>
      <c r="F17" s="624">
        <v>2.1</v>
      </c>
    </row>
    <row r="18" spans="1:6" ht="18">
      <c r="A18" s="622" t="s">
        <v>223</v>
      </c>
      <c r="B18" s="623">
        <f>(B7+B8+B13)/150000</f>
        <v>3.32384</v>
      </c>
      <c r="C18" s="623">
        <f>(C7+C8+C13)/200000</f>
        <v>3.12273</v>
      </c>
      <c r="D18" s="623">
        <f>(D7+D8+D13)/190000</f>
        <v>2.8907700000000003</v>
      </c>
      <c r="E18" s="623">
        <f>(E7+E8+E13)/170000</f>
        <v>2.30032</v>
      </c>
      <c r="F18" s="624">
        <f>(F7+F8+F13)/170000</f>
        <v>2.38981</v>
      </c>
    </row>
  </sheetData>
  <sheetProtection/>
  <mergeCells count="1">
    <mergeCell ref="A1:G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300" verticalDpi="300" orientation="landscape" paperSize="9" scale="72" r:id="rId2"/>
  <headerFooter alignWithMargins="0">
    <oddHeader>&amp;C&amp;"Arial,Normale"&amp;12Tessitura SLO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V41"/>
  <sheetViews>
    <sheetView showGridLines="0" zoomScale="60" zoomScaleNormal="60" zoomScalePageLayoutView="0" workbookViewId="0" topLeftCell="D12">
      <selection activeCell="D44" sqref="D44"/>
    </sheetView>
  </sheetViews>
  <sheetFormatPr defaultColWidth="9.140625" defaultRowHeight="15"/>
  <cols>
    <col min="1" max="1" width="34.421875" style="142" bestFit="1" customWidth="1"/>
    <col min="2" max="2" width="14.57421875" style="142" customWidth="1"/>
    <col min="3" max="3" width="14.7109375" style="142" customWidth="1"/>
    <col min="4" max="4" width="15.00390625" style="142" customWidth="1"/>
    <col min="5" max="5" width="15.421875" style="142" customWidth="1"/>
    <col min="6" max="6" width="19.57421875" style="142" bestFit="1" customWidth="1"/>
    <col min="7" max="7" width="19.8515625" style="142" customWidth="1"/>
    <col min="8" max="8" width="15.140625" style="142" customWidth="1"/>
    <col min="9" max="9" width="14.8515625" style="142" customWidth="1"/>
    <col min="10" max="10" width="24.00390625" style="142" customWidth="1"/>
    <col min="11" max="11" width="19.140625" style="142" customWidth="1"/>
    <col min="12" max="12" width="8.421875" style="142" customWidth="1"/>
    <col min="13" max="13" width="27.28125" style="142" customWidth="1"/>
    <col min="14" max="14" width="19.28125" style="142" bestFit="1" customWidth="1"/>
    <col min="15" max="15" width="20.57421875" style="142" bestFit="1" customWidth="1"/>
    <col min="16" max="16" width="17.8515625" style="142" customWidth="1"/>
    <col min="17" max="17" width="24.421875" style="142" bestFit="1" customWidth="1"/>
    <col min="18" max="18" width="16.8515625" style="142" customWidth="1"/>
    <col min="19" max="19" width="9.140625" style="142" customWidth="1"/>
    <col min="20" max="20" width="14.421875" style="142" customWidth="1"/>
    <col min="21" max="16384" width="9.140625" style="142" customWidth="1"/>
  </cols>
  <sheetData>
    <row r="1" spans="1:11" ht="18">
      <c r="A1" s="661" t="s">
        <v>103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</row>
    <row r="2" spans="1:11" ht="18.75" thickBot="1">
      <c r="A2" s="662" t="s">
        <v>84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</row>
    <row r="3" spans="1:11" ht="36">
      <c r="A3" s="251"/>
      <c r="B3" s="252" t="s">
        <v>104</v>
      </c>
      <c r="C3" s="253"/>
      <c r="D3" s="253"/>
      <c r="E3" s="253"/>
      <c r="F3" s="253"/>
      <c r="G3" s="252" t="s">
        <v>105</v>
      </c>
      <c r="H3" s="253"/>
      <c r="I3" s="253"/>
      <c r="J3" s="254" t="s">
        <v>106</v>
      </c>
      <c r="K3" s="255"/>
    </row>
    <row r="4" spans="1:11" s="263" customFormat="1" ht="39.75" customHeight="1" thickBot="1">
      <c r="A4" s="256"/>
      <c r="B4" s="257" t="s">
        <v>107</v>
      </c>
      <c r="C4" s="258" t="s">
        <v>2</v>
      </c>
      <c r="D4" s="258" t="s">
        <v>108</v>
      </c>
      <c r="E4" s="258" t="s">
        <v>109</v>
      </c>
      <c r="F4" s="259" t="s">
        <v>110</v>
      </c>
      <c r="G4" s="257" t="s">
        <v>111</v>
      </c>
      <c r="H4" s="258" t="s">
        <v>112</v>
      </c>
      <c r="I4" s="260" t="s">
        <v>113</v>
      </c>
      <c r="J4" s="261" t="s">
        <v>114</v>
      </c>
      <c r="K4" s="262" t="s">
        <v>5</v>
      </c>
    </row>
    <row r="5" spans="1:17" ht="26.25" customHeight="1">
      <c r="A5" s="264" t="s">
        <v>115</v>
      </c>
      <c r="B5" s="265">
        <v>60000</v>
      </c>
      <c r="C5" s="266">
        <v>60000</v>
      </c>
      <c r="D5" s="266">
        <v>57000</v>
      </c>
      <c r="E5" s="267">
        <f>51000+68000</f>
        <v>119000</v>
      </c>
      <c r="F5" s="268">
        <v>0</v>
      </c>
      <c r="G5" s="269"/>
      <c r="H5" s="270"/>
      <c r="I5" s="271"/>
      <c r="J5" s="269"/>
      <c r="K5" s="272">
        <f>SUM(B5:J5)</f>
        <v>296000</v>
      </c>
      <c r="M5" s="273"/>
      <c r="Q5" s="273"/>
    </row>
    <row r="6" spans="1:22" ht="26.25" customHeight="1" thickBot="1">
      <c r="A6" s="274" t="s">
        <v>116</v>
      </c>
      <c r="B6" s="275">
        <v>53000</v>
      </c>
      <c r="C6" s="276">
        <v>66000</v>
      </c>
      <c r="D6" s="276">
        <v>64000</v>
      </c>
      <c r="E6" s="276">
        <v>75000</v>
      </c>
      <c r="F6" s="268"/>
      <c r="G6" s="269"/>
      <c r="H6" s="270"/>
      <c r="I6" s="271"/>
      <c r="J6" s="269"/>
      <c r="K6" s="272">
        <f>SUM(B6:J6)</f>
        <v>258000</v>
      </c>
      <c r="N6" s="182"/>
      <c r="O6" s="182"/>
      <c r="P6" s="182"/>
      <c r="Q6" s="182"/>
      <c r="R6" s="182"/>
      <c r="S6" s="182"/>
      <c r="T6" s="182"/>
      <c r="U6" s="182"/>
      <c r="V6" s="182"/>
    </row>
    <row r="7" spans="1:18" ht="36.75" thickTop="1">
      <c r="A7" s="277" t="s">
        <v>117</v>
      </c>
      <c r="B7" s="269"/>
      <c r="C7" s="270"/>
      <c r="D7" s="270"/>
      <c r="E7" s="270"/>
      <c r="F7" s="271"/>
      <c r="G7" s="275">
        <v>25000</v>
      </c>
      <c r="H7" s="270"/>
      <c r="I7" s="271"/>
      <c r="J7" s="269"/>
      <c r="K7" s="272">
        <f>SUM(B7:J7)</f>
        <v>25000</v>
      </c>
      <c r="M7" s="278"/>
      <c r="N7" s="279" t="s">
        <v>118</v>
      </c>
      <c r="O7" s="279" t="s">
        <v>229</v>
      </c>
      <c r="P7" s="280" t="s">
        <v>113</v>
      </c>
      <c r="Q7" s="279" t="s">
        <v>114</v>
      </c>
      <c r="R7" s="281" t="s">
        <v>5</v>
      </c>
    </row>
    <row r="8" spans="1:18" ht="33" customHeight="1">
      <c r="A8" s="274" t="s">
        <v>119</v>
      </c>
      <c r="B8" s="269"/>
      <c r="C8" s="270"/>
      <c r="D8" s="270"/>
      <c r="E8" s="270"/>
      <c r="F8" s="271"/>
      <c r="G8" s="275">
        <v>24000</v>
      </c>
      <c r="H8" s="270"/>
      <c r="I8" s="271"/>
      <c r="J8" s="269"/>
      <c r="K8" s="272">
        <f>SUM(B8:J8)</f>
        <v>24000</v>
      </c>
      <c r="M8" s="282" t="s">
        <v>120</v>
      </c>
      <c r="N8" s="200">
        <v>10000</v>
      </c>
      <c r="O8" s="200">
        <v>22500</v>
      </c>
      <c r="P8" s="200">
        <v>28800</v>
      </c>
      <c r="Q8" s="200">
        <v>73000</v>
      </c>
      <c r="R8" s="283">
        <f>SUM(N8:Q8)</f>
        <v>134300</v>
      </c>
    </row>
    <row r="9" spans="1:18" ht="36">
      <c r="A9" s="274" t="s">
        <v>31</v>
      </c>
      <c r="B9" s="269"/>
      <c r="C9" s="270"/>
      <c r="D9" s="270"/>
      <c r="E9" s="270"/>
      <c r="F9" s="271"/>
      <c r="G9" s="269"/>
      <c r="H9" s="284">
        <v>8000</v>
      </c>
      <c r="I9" s="271"/>
      <c r="J9" s="269"/>
      <c r="K9" s="272">
        <f>SUM(B9:J9)</f>
        <v>8000</v>
      </c>
      <c r="M9" s="285" t="s">
        <v>92</v>
      </c>
      <c r="N9" s="286">
        <f>+N8/$R$8</f>
        <v>0.07446016381236038</v>
      </c>
      <c r="O9" s="286">
        <f>+O8/$R$8</f>
        <v>0.16753536857781087</v>
      </c>
      <c r="P9" s="286">
        <f>+P8/$R$8</f>
        <v>0.2144452717795979</v>
      </c>
      <c r="Q9" s="286">
        <f>+Q8/$R$8</f>
        <v>0.5435591958302308</v>
      </c>
      <c r="R9" s="216">
        <v>1</v>
      </c>
    </row>
    <row r="10" spans="1:18" ht="54.75" thickBot="1">
      <c r="A10" s="274" t="s">
        <v>68</v>
      </c>
      <c r="B10" s="269"/>
      <c r="C10" s="270"/>
      <c r="D10" s="270"/>
      <c r="E10" s="270"/>
      <c r="F10" s="287">
        <f>+N10</f>
        <v>5212.211466865227</v>
      </c>
      <c r="G10" s="288">
        <f>+O10</f>
        <v>11727.47580044676</v>
      </c>
      <c r="H10" s="270"/>
      <c r="I10" s="287">
        <f>+P10</f>
        <v>15011.169024571853</v>
      </c>
      <c r="J10" s="288">
        <f>+Q10</f>
        <v>38049.14370811616</v>
      </c>
      <c r="K10" s="272">
        <f>SUM(F10:J10)</f>
        <v>70000</v>
      </c>
      <c r="M10" s="289" t="s">
        <v>121</v>
      </c>
      <c r="N10" s="290">
        <f>+$R$10*N9</f>
        <v>5212.211466865227</v>
      </c>
      <c r="O10" s="290">
        <f>+$R$10*O9</f>
        <v>11727.47580044676</v>
      </c>
      <c r="P10" s="290">
        <f>+$R$10*P9</f>
        <v>15011.169024571853</v>
      </c>
      <c r="Q10" s="290">
        <f>+$R$10*Q9</f>
        <v>38049.14370811616</v>
      </c>
      <c r="R10" s="291">
        <f>Input!G26</f>
        <v>70000</v>
      </c>
    </row>
    <row r="11" spans="1:18" ht="24" customHeight="1" thickTop="1">
      <c r="A11" s="292" t="s">
        <v>122</v>
      </c>
      <c r="B11" s="269"/>
      <c r="C11" s="270"/>
      <c r="D11" s="270"/>
      <c r="E11" s="270"/>
      <c r="F11" s="293">
        <v>10000</v>
      </c>
      <c r="G11" s="269"/>
      <c r="H11" s="270"/>
      <c r="I11" s="271"/>
      <c r="J11" s="269"/>
      <c r="K11" s="272">
        <f aca="true" t="shared" si="0" ref="K11:K18">SUM(B11:J11)</f>
        <v>10000</v>
      </c>
      <c r="M11" s="182"/>
      <c r="N11" s="182"/>
      <c r="O11" s="182"/>
      <c r="P11" s="182"/>
      <c r="Q11" s="182"/>
      <c r="R11" s="182"/>
    </row>
    <row r="12" spans="1:18" ht="33" customHeight="1">
      <c r="A12" s="274" t="s">
        <v>33</v>
      </c>
      <c r="B12" s="269"/>
      <c r="C12" s="270"/>
      <c r="D12" s="270"/>
      <c r="E12" s="270"/>
      <c r="F12" s="293">
        <v>71000</v>
      </c>
      <c r="G12" s="269"/>
      <c r="H12" s="270"/>
      <c r="I12" s="271"/>
      <c r="J12" s="269"/>
      <c r="K12" s="272">
        <f t="shared" si="0"/>
        <v>71000</v>
      </c>
      <c r="M12" s="182"/>
      <c r="N12" s="182"/>
      <c r="O12" s="182"/>
      <c r="P12" s="182"/>
      <c r="Q12" s="182"/>
      <c r="R12" s="182"/>
    </row>
    <row r="13" spans="1:18" ht="33" customHeight="1">
      <c r="A13" s="274" t="s">
        <v>70</v>
      </c>
      <c r="B13" s="269"/>
      <c r="C13" s="270"/>
      <c r="D13" s="270"/>
      <c r="E13" s="270"/>
      <c r="F13" s="293">
        <v>30500</v>
      </c>
      <c r="G13" s="269"/>
      <c r="H13" s="270"/>
      <c r="I13" s="271"/>
      <c r="J13" s="269"/>
      <c r="K13" s="272">
        <f t="shared" si="0"/>
        <v>30500</v>
      </c>
      <c r="M13" s="182"/>
      <c r="N13" s="182"/>
      <c r="O13" s="182"/>
      <c r="P13" s="182"/>
      <c r="Q13" s="182"/>
      <c r="R13" s="182"/>
    </row>
    <row r="14" spans="1:11" ht="35.25" customHeight="1">
      <c r="A14" s="274" t="s">
        <v>71</v>
      </c>
      <c r="B14" s="269"/>
      <c r="C14" s="270"/>
      <c r="D14" s="270"/>
      <c r="E14" s="270"/>
      <c r="F14" s="293">
        <v>30000</v>
      </c>
      <c r="G14" s="269"/>
      <c r="H14" s="270"/>
      <c r="I14" s="271"/>
      <c r="J14" s="269"/>
      <c r="K14" s="272">
        <f t="shared" si="0"/>
        <v>30000</v>
      </c>
    </row>
    <row r="15" spans="1:11" ht="35.25" customHeight="1">
      <c r="A15" s="274" t="s">
        <v>72</v>
      </c>
      <c r="B15" s="269"/>
      <c r="C15" s="270"/>
      <c r="D15" s="270"/>
      <c r="E15" s="270"/>
      <c r="F15" s="271"/>
      <c r="G15" s="269"/>
      <c r="H15" s="270"/>
      <c r="I15" s="271"/>
      <c r="J15" s="275">
        <v>73000</v>
      </c>
      <c r="K15" s="272">
        <f t="shared" si="0"/>
        <v>73000</v>
      </c>
    </row>
    <row r="16" spans="1:14" ht="26.25" customHeight="1">
      <c r="A16" s="277" t="s">
        <v>34</v>
      </c>
      <c r="B16" s="269"/>
      <c r="C16" s="270"/>
      <c r="D16" s="270"/>
      <c r="E16" s="270"/>
      <c r="F16" s="271"/>
      <c r="G16" s="269"/>
      <c r="H16" s="270"/>
      <c r="I16" s="293">
        <v>28800</v>
      </c>
      <c r="J16" s="269"/>
      <c r="K16" s="272">
        <f t="shared" si="0"/>
        <v>28800</v>
      </c>
      <c r="N16" s="142">
        <f>719000+296000</f>
        <v>1015000</v>
      </c>
    </row>
    <row r="17" spans="1:11" ht="26.25" customHeight="1">
      <c r="A17" s="274" t="s">
        <v>37</v>
      </c>
      <c r="B17" s="269"/>
      <c r="C17" s="270"/>
      <c r="D17" s="270"/>
      <c r="E17" s="270"/>
      <c r="F17" s="271"/>
      <c r="G17" s="269"/>
      <c r="H17" s="270"/>
      <c r="I17" s="271"/>
      <c r="J17" s="275">
        <v>90700</v>
      </c>
      <c r="K17" s="272">
        <f t="shared" si="0"/>
        <v>90700</v>
      </c>
    </row>
    <row r="18" spans="1:11" ht="26.25" customHeight="1" thickBot="1">
      <c r="A18" s="294" t="s">
        <v>38</v>
      </c>
      <c r="B18" s="295"/>
      <c r="C18" s="296"/>
      <c r="D18" s="296"/>
      <c r="E18" s="296"/>
      <c r="G18" s="295"/>
      <c r="H18" s="296"/>
      <c r="J18" s="297">
        <v>0</v>
      </c>
      <c r="K18" s="298">
        <f t="shared" si="0"/>
        <v>0</v>
      </c>
    </row>
    <row r="19" spans="1:11" s="304" customFormat="1" ht="37.5" thickBot="1" thickTop="1">
      <c r="A19" s="299" t="s">
        <v>94</v>
      </c>
      <c r="B19" s="300">
        <f aca="true" t="shared" si="1" ref="B19:K19">SUM(B5:B18)</f>
        <v>113000</v>
      </c>
      <c r="C19" s="301">
        <f t="shared" si="1"/>
        <v>126000</v>
      </c>
      <c r="D19" s="301">
        <f t="shared" si="1"/>
        <v>121000</v>
      </c>
      <c r="E19" s="301">
        <f t="shared" si="1"/>
        <v>194000</v>
      </c>
      <c r="F19" s="302">
        <f t="shared" si="1"/>
        <v>146712.2114668652</v>
      </c>
      <c r="G19" s="300">
        <f t="shared" si="1"/>
        <v>60727.47580044676</v>
      </c>
      <c r="H19" s="301">
        <f t="shared" si="1"/>
        <v>8000</v>
      </c>
      <c r="I19" s="302">
        <f t="shared" si="1"/>
        <v>43811.16902457185</v>
      </c>
      <c r="J19" s="300">
        <f t="shared" si="1"/>
        <v>201749.14370811614</v>
      </c>
      <c r="K19" s="303">
        <f t="shared" si="1"/>
        <v>1015000</v>
      </c>
    </row>
    <row r="20" spans="1:11" ht="36.75" thickTop="1">
      <c r="A20" s="305"/>
      <c r="B20" s="306" t="s">
        <v>104</v>
      </c>
      <c r="C20" s="307"/>
      <c r="D20" s="307"/>
      <c r="E20" s="307"/>
      <c r="F20" s="307"/>
      <c r="G20" s="306" t="s">
        <v>105</v>
      </c>
      <c r="H20" s="307"/>
      <c r="I20" s="307"/>
      <c r="J20" s="308" t="s">
        <v>106</v>
      </c>
      <c r="K20" s="144"/>
    </row>
    <row r="21" spans="1:11" ht="54.75" thickBot="1">
      <c r="A21" s="305"/>
      <c r="B21" s="257" t="s">
        <v>107</v>
      </c>
      <c r="C21" s="258" t="s">
        <v>2</v>
      </c>
      <c r="D21" s="258" t="s">
        <v>108</v>
      </c>
      <c r="E21" s="258" t="s">
        <v>109</v>
      </c>
      <c r="F21" s="259" t="s">
        <v>110</v>
      </c>
      <c r="G21" s="257" t="s">
        <v>111</v>
      </c>
      <c r="H21" s="258" t="s">
        <v>112</v>
      </c>
      <c r="I21" s="260" t="s">
        <v>113</v>
      </c>
      <c r="J21" s="309" t="s">
        <v>114</v>
      </c>
      <c r="K21" s="144"/>
    </row>
    <row r="22" spans="1:10" ht="90.75" thickTop="1">
      <c r="A22" s="310" t="s">
        <v>123</v>
      </c>
      <c r="B22" s="311" t="s">
        <v>124</v>
      </c>
      <c r="C22" s="312" t="s">
        <v>124</v>
      </c>
      <c r="D22" s="312" t="s">
        <v>124</v>
      </c>
      <c r="E22" s="312" t="s">
        <v>124</v>
      </c>
      <c r="F22" s="312" t="s">
        <v>39</v>
      </c>
      <c r="G22" s="311" t="s">
        <v>124</v>
      </c>
      <c r="H22" s="312" t="s">
        <v>125</v>
      </c>
      <c r="I22" s="313" t="s">
        <v>126</v>
      </c>
      <c r="J22" s="314" t="s">
        <v>127</v>
      </c>
    </row>
    <row r="23" spans="1:11" ht="36.75" thickBot="1">
      <c r="A23" s="315" t="s">
        <v>128</v>
      </c>
      <c r="B23" s="316">
        <f>'[2]dati utili'!B8</f>
        <v>7500</v>
      </c>
      <c r="C23" s="317">
        <f>'[2]dati utili'!C8</f>
        <v>14000.000000000002</v>
      </c>
      <c r="D23" s="317">
        <f>'[2]dati utili'!D8</f>
        <v>13300.000000000002</v>
      </c>
      <c r="E23" s="317">
        <f>'[2]dati utili'!E8+'[2]dati utili'!F8</f>
        <v>18700</v>
      </c>
      <c r="F23" s="318">
        <v>2202000</v>
      </c>
      <c r="G23" s="319">
        <f>'[2]dati utili'!G8</f>
        <v>53500</v>
      </c>
      <c r="H23" s="320">
        <v>16</v>
      </c>
      <c r="I23" s="321">
        <v>1</v>
      </c>
      <c r="J23" s="322">
        <f>'ger_cau-ripartizione'!J4</f>
        <v>204900</v>
      </c>
      <c r="K23" s="323"/>
    </row>
    <row r="24" spans="1:11" ht="57" customHeight="1" thickTop="1">
      <c r="A24" s="324"/>
      <c r="B24" s="325"/>
      <c r="C24" s="325"/>
      <c r="D24" s="325"/>
      <c r="E24" s="325"/>
      <c r="F24" s="326"/>
      <c r="G24" s="327"/>
      <c r="H24" s="328"/>
      <c r="I24" s="329"/>
      <c r="J24" s="328"/>
      <c r="K24" s="323"/>
    </row>
    <row r="25" spans="1:11" ht="72.75" customHeight="1">
      <c r="A25" s="324"/>
      <c r="B25" s="325"/>
      <c r="C25" s="325"/>
      <c r="D25" s="325"/>
      <c r="E25" s="325"/>
      <c r="F25" s="325"/>
      <c r="G25" s="325"/>
      <c r="H25" s="325"/>
      <c r="I25" s="325"/>
      <c r="J25" s="325"/>
      <c r="K25" s="325"/>
    </row>
    <row r="26" spans="1:11" ht="45" customHeight="1">
      <c r="A26" s="324"/>
      <c r="B26" s="325"/>
      <c r="C26" s="325"/>
      <c r="D26" s="325"/>
      <c r="E26" s="325"/>
      <c r="F26" s="326"/>
      <c r="G26" s="327"/>
      <c r="H26" s="328"/>
      <c r="I26" s="329"/>
      <c r="J26" s="328"/>
      <c r="K26" s="323"/>
    </row>
    <row r="27" spans="1:11" ht="93" customHeight="1">
      <c r="A27" s="324"/>
      <c r="B27" s="325"/>
      <c r="C27" s="325"/>
      <c r="D27" s="325"/>
      <c r="E27" s="325"/>
      <c r="F27" s="326"/>
      <c r="G27" s="327"/>
      <c r="H27" s="328"/>
      <c r="I27" s="329"/>
      <c r="J27" s="328"/>
      <c r="K27" s="323"/>
    </row>
    <row r="28" spans="1:11" ht="90.75" customHeight="1">
      <c r="A28" s="324"/>
      <c r="B28" s="325"/>
      <c r="C28" s="325"/>
      <c r="D28" s="325"/>
      <c r="E28" s="325"/>
      <c r="F28" s="326"/>
      <c r="G28" s="327"/>
      <c r="H28" s="328"/>
      <c r="I28" s="329"/>
      <c r="J28" s="328"/>
      <c r="K28" s="323"/>
    </row>
    <row r="29" spans="1:11" ht="90.75" customHeight="1">
      <c r="A29" s="324"/>
      <c r="B29" s="325"/>
      <c r="C29" s="325"/>
      <c r="D29" s="325"/>
      <c r="E29" s="325"/>
      <c r="F29" s="326"/>
      <c r="G29" s="327"/>
      <c r="H29" s="328"/>
      <c r="I29" s="329"/>
      <c r="J29" s="328"/>
      <c r="K29" s="323"/>
    </row>
    <row r="30" spans="1:11" ht="57" customHeight="1">
      <c r="A30" s="324"/>
      <c r="B30" s="325"/>
      <c r="C30" s="325"/>
      <c r="D30" s="325"/>
      <c r="E30" s="325"/>
      <c r="F30" s="326"/>
      <c r="G30" s="327"/>
      <c r="H30" s="328"/>
      <c r="I30" s="329"/>
      <c r="J30" s="328"/>
      <c r="K30" s="323"/>
    </row>
    <row r="31" spans="1:11" ht="45" customHeight="1">
      <c r="A31" s="324"/>
      <c r="B31" s="325"/>
      <c r="C31" s="325"/>
      <c r="D31" s="325"/>
      <c r="E31" s="325"/>
      <c r="F31" s="326"/>
      <c r="G31" s="327"/>
      <c r="H31" s="328"/>
      <c r="I31" s="329"/>
      <c r="J31" s="328"/>
      <c r="K31" s="323"/>
    </row>
    <row r="32" spans="1:9" ht="24.75" customHeight="1">
      <c r="A32" s="330"/>
      <c r="B32" s="330"/>
      <c r="C32" s="330"/>
      <c r="D32" s="330"/>
      <c r="E32" s="330"/>
      <c r="F32" s="330"/>
      <c r="G32" s="330"/>
      <c r="H32" s="330"/>
      <c r="I32" s="330"/>
    </row>
    <row r="33" spans="1:9" ht="24.75" customHeight="1">
      <c r="A33" s="330"/>
      <c r="B33" s="330"/>
      <c r="C33" s="330"/>
      <c r="D33" s="330"/>
      <c r="E33" s="330"/>
      <c r="F33" s="330"/>
      <c r="G33" s="330"/>
      <c r="H33" s="330"/>
      <c r="I33" s="330"/>
    </row>
    <row r="34" spans="1:9" ht="24.75" customHeight="1">
      <c r="A34" s="331"/>
      <c r="B34" s="330"/>
      <c r="C34" s="330"/>
      <c r="D34" s="330"/>
      <c r="E34" s="330"/>
      <c r="F34" s="330"/>
      <c r="G34" s="330"/>
      <c r="H34" s="330"/>
      <c r="I34" s="330"/>
    </row>
    <row r="35" spans="1:9" ht="14.25" customHeight="1">
      <c r="A35" s="330"/>
      <c r="B35" s="330"/>
      <c r="C35" s="330"/>
      <c r="D35" s="330"/>
      <c r="E35" s="330"/>
      <c r="F35" s="330"/>
      <c r="G35" s="330"/>
      <c r="H35" s="330"/>
      <c r="I35" s="330"/>
    </row>
    <row r="36" spans="1:9" ht="24.75" customHeight="1">
      <c r="A36" s="330"/>
      <c r="B36" s="330"/>
      <c r="C36" s="330"/>
      <c r="D36" s="330"/>
      <c r="E36" s="330"/>
      <c r="F36" s="330"/>
      <c r="G36" s="330"/>
      <c r="H36" s="330"/>
      <c r="I36" s="330"/>
    </row>
    <row r="37" spans="1:9" ht="27.75" customHeight="1">
      <c r="A37" s="332"/>
      <c r="B37" s="227"/>
      <c r="C37" s="227"/>
      <c r="D37" s="227"/>
      <c r="E37" s="227"/>
      <c r="F37" s="227"/>
      <c r="G37" s="227"/>
      <c r="H37" s="227"/>
      <c r="I37" s="330"/>
    </row>
    <row r="38" spans="1:9" ht="18">
      <c r="A38" s="333"/>
      <c r="B38" s="333"/>
      <c r="C38" s="334"/>
      <c r="D38" s="333"/>
      <c r="E38" s="333"/>
      <c r="F38" s="333"/>
      <c r="G38" s="333"/>
      <c r="H38" s="330"/>
      <c r="I38" s="330"/>
    </row>
    <row r="39" spans="1:9" ht="19.5" customHeight="1">
      <c r="A39" s="335"/>
      <c r="B39" s="227"/>
      <c r="C39" s="227"/>
      <c r="D39" s="227"/>
      <c r="E39" s="227"/>
      <c r="F39" s="227"/>
      <c r="G39" s="227"/>
      <c r="H39" s="330"/>
      <c r="I39" s="330"/>
    </row>
    <row r="40" spans="1:9" ht="18">
      <c r="A40" s="330"/>
      <c r="B40" s="330"/>
      <c r="C40" s="330"/>
      <c r="D40" s="330"/>
      <c r="E40" s="330"/>
      <c r="F40" s="330"/>
      <c r="G40" s="330"/>
      <c r="H40" s="330"/>
      <c r="I40" s="330"/>
    </row>
    <row r="41" spans="1:9" ht="18">
      <c r="A41" s="330"/>
      <c r="B41" s="330"/>
      <c r="C41" s="330"/>
      <c r="D41" s="330"/>
      <c r="E41" s="330"/>
      <c r="F41" s="330"/>
      <c r="G41" s="330"/>
      <c r="H41" s="330"/>
      <c r="I41" s="330"/>
    </row>
  </sheetData>
  <sheetProtection/>
  <mergeCells count="2">
    <mergeCell ref="A1:K1"/>
    <mergeCell ref="A2:K2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600" verticalDpi="600" orientation="landscape" paperSize="9" scale="43" r:id="rId2"/>
  <headerFooter alignWithMargins="0">
    <oddHeader>&amp;C&amp;"Arial,Normale"&amp;12Tessitura SLO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</dc:creator>
  <cp:keywords/>
  <dc:description/>
  <cp:lastModifiedBy>Alberto Bubbio</cp:lastModifiedBy>
  <cp:lastPrinted>2016-10-20T09:20:11Z</cp:lastPrinted>
  <dcterms:created xsi:type="dcterms:W3CDTF">2005-03-17T11:55:48Z</dcterms:created>
  <dcterms:modified xsi:type="dcterms:W3CDTF">2016-10-20T11:04:14Z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1193449575</vt:i4>
  </property>
  <property fmtid="{D5CDD505-2E9C-101B-9397-08002B2CF9AE}" pid="3" name="_EmailSubject">
    <vt:lpwstr>Tessitura SLO</vt:lpwstr>
  </property>
  <property fmtid="{D5CDD505-2E9C-101B-9397-08002B2CF9AE}" pid="4" name="_AuthorEmail">
    <vt:lpwstr>sucolombo@liuc.it</vt:lpwstr>
  </property>
  <property fmtid="{D5CDD505-2E9C-101B-9397-08002B2CF9AE}" pid="5" name="_AuthorEmailDisplayName">
    <vt:lpwstr>Susanna Colombo</vt:lpwstr>
  </property>
  <property fmtid="{D5CDD505-2E9C-101B-9397-08002B2CF9AE}" pid="6" name="_ReviewingToolsShownOnce">
    <vt:lpwstr/>
  </property>
</Properties>
</file>