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19440" windowHeight="15600" firstSheet="5" activeTab="7"/>
  </bookViews>
  <sheets>
    <sheet name="input" sheetId="1" r:id="rId1"/>
    <sheet name="sales and collections" sheetId="2" r:id="rId2"/>
    <sheet name="budget di produzione" sheetId="5" r:id="rId3"/>
    <sheet name="budget materiali diretti" sheetId="6" r:id="rId4"/>
    <sheet name="budget della mod" sheetId="7" r:id="rId5"/>
    <sheet name="budget dei costi generali di pr" sheetId="8" r:id="rId6"/>
    <sheet name="full pr cost, COGS and FG EI  " sheetId="9" r:id="rId7"/>
    <sheet name="budget costi vendita e ammi" sheetId="12" r:id="rId8"/>
    <sheet name="budget di cassa" sheetId="4" r:id="rId9"/>
    <sheet name="budget di cassa (2)" sheetId="11" r:id="rId10"/>
    <sheet name="interessi" sheetId="13" r:id="rId11"/>
    <sheet name="budget economico" sheetId="3" r:id="rId12"/>
    <sheet name="stato patrimoniale" sheetId="14" r:id="rId1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F17" i="6"/>
  <c r="H5" i="6"/>
  <c r="D9" i="6"/>
  <c r="E9" i="6"/>
  <c r="C9" i="6"/>
  <c r="B9" i="6"/>
  <c r="C3" i="6"/>
  <c r="D3" i="6"/>
  <c r="E3" i="6"/>
  <c r="B3" i="6"/>
  <c r="D3" i="5"/>
  <c r="C3" i="5"/>
  <c r="B3" i="5"/>
  <c r="B2" i="5"/>
  <c r="C2" i="5"/>
  <c r="B4" i="5"/>
  <c r="B5" i="5"/>
  <c r="B6" i="5"/>
  <c r="B2" i="6"/>
  <c r="D2" i="5"/>
  <c r="C4" i="5"/>
  <c r="C5" i="5"/>
  <c r="C6" i="5"/>
  <c r="C2" i="6"/>
  <c r="B4" i="6"/>
  <c r="B5" i="6"/>
  <c r="B6" i="6"/>
  <c r="B7" i="6"/>
  <c r="E2" i="5"/>
  <c r="D4" i="5"/>
  <c r="D5" i="5"/>
  <c r="D6" i="5"/>
  <c r="D2" i="6"/>
  <c r="C4" i="6"/>
  <c r="C5" i="6"/>
  <c r="C6" i="6"/>
  <c r="C7" i="6"/>
  <c r="E3" i="5"/>
  <c r="E4" i="5"/>
  <c r="E5" i="5"/>
  <c r="E6" i="5"/>
  <c r="E2" i="6"/>
  <c r="D4" i="6"/>
  <c r="D5" i="6"/>
  <c r="D6" i="6"/>
  <c r="D7" i="6"/>
  <c r="E4" i="6"/>
  <c r="E5" i="6"/>
  <c r="E6" i="6"/>
  <c r="E7" i="6"/>
  <c r="G7" i="6"/>
  <c r="B8" i="6"/>
  <c r="C8" i="6"/>
  <c r="D8" i="6"/>
  <c r="E8" i="6"/>
  <c r="H8" i="6"/>
  <c r="B19" i="9"/>
  <c r="B2" i="9"/>
  <c r="C2" i="9"/>
  <c r="D2" i="9"/>
  <c r="B3" i="9"/>
  <c r="C3" i="9"/>
  <c r="D3" i="9"/>
  <c r="A13" i="8"/>
  <c r="B4" i="9"/>
  <c r="B2" i="7"/>
  <c r="B3" i="7"/>
  <c r="B3" i="8"/>
  <c r="B4" i="8"/>
  <c r="C2" i="7"/>
  <c r="C3" i="7"/>
  <c r="C3" i="8"/>
  <c r="C4" i="8"/>
  <c r="D2" i="7"/>
  <c r="D3" i="7"/>
  <c r="D3" i="8"/>
  <c r="D4" i="8"/>
  <c r="E2" i="7"/>
  <c r="E3" i="7"/>
  <c r="E3" i="8"/>
  <c r="E4" i="8"/>
  <c r="F4" i="8"/>
  <c r="B5" i="8"/>
  <c r="C5" i="8"/>
  <c r="D5" i="8"/>
  <c r="E5" i="8"/>
  <c r="F5" i="8"/>
  <c r="F6" i="8"/>
  <c r="F3" i="8"/>
  <c r="A10" i="8"/>
  <c r="C4" i="9"/>
  <c r="D4" i="9"/>
  <c r="D5" i="9"/>
  <c r="B14" i="9"/>
  <c r="B27" i="9"/>
  <c r="B18" i="9"/>
  <c r="B26" i="9"/>
  <c r="B24" i="9"/>
  <c r="B4" i="7"/>
  <c r="C4" i="7"/>
  <c r="D4" i="7"/>
  <c r="E4" i="7"/>
  <c r="F4" i="7"/>
  <c r="B23" i="9"/>
  <c r="F9" i="6"/>
  <c r="B22" i="9"/>
  <c r="F6" i="5"/>
  <c r="B17" i="9"/>
  <c r="I4" i="6"/>
  <c r="B4" i="14"/>
  <c r="B31" i="9"/>
  <c r="B25" i="9"/>
  <c r="B28" i="9"/>
  <c r="G25" i="9"/>
  <c r="B20" i="9"/>
  <c r="C20" i="9"/>
  <c r="F3" i="1"/>
  <c r="B13" i="9"/>
  <c r="L13" i="8"/>
  <c r="J15" i="6"/>
  <c r="F6" i="6"/>
  <c r="I6" i="6"/>
  <c r="F3" i="6"/>
  <c r="F5" i="6"/>
  <c r="F7" i="6"/>
  <c r="G8" i="6"/>
  <c r="F2" i="6"/>
  <c r="F8" i="6"/>
  <c r="G9" i="6"/>
  <c r="F2" i="5"/>
  <c r="G7" i="5"/>
  <c r="F38" i="1"/>
  <c r="B50" i="1"/>
  <c r="B46" i="1"/>
  <c r="B47" i="1"/>
  <c r="B9" i="14"/>
  <c r="F37" i="1"/>
  <c r="B8" i="14"/>
  <c r="B7" i="14"/>
  <c r="B10" i="14"/>
  <c r="F18" i="4"/>
  <c r="F17" i="4"/>
  <c r="A2" i="13"/>
  <c r="A1" i="13"/>
  <c r="A3" i="13"/>
  <c r="D20" i="4"/>
  <c r="C20" i="4"/>
  <c r="B20" i="4"/>
  <c r="E12" i="4"/>
  <c r="D12" i="4"/>
  <c r="C12" i="4"/>
  <c r="B12" i="4"/>
  <c r="E11" i="4"/>
  <c r="D11" i="4"/>
  <c r="C11" i="4"/>
  <c r="B11" i="4"/>
  <c r="E9" i="12"/>
  <c r="D9" i="12"/>
  <c r="C9" i="12"/>
  <c r="B9" i="12"/>
  <c r="F9" i="12"/>
  <c r="E8" i="12"/>
  <c r="D8" i="12"/>
  <c r="C8" i="12"/>
  <c r="B8" i="12"/>
  <c r="F8" i="12"/>
  <c r="E7" i="12"/>
  <c r="D7" i="12"/>
  <c r="C7" i="12"/>
  <c r="B7" i="12"/>
  <c r="F7" i="12"/>
  <c r="E6" i="12"/>
  <c r="D6" i="12"/>
  <c r="C6" i="12"/>
  <c r="B6" i="12"/>
  <c r="F6" i="12"/>
  <c r="E5" i="12"/>
  <c r="D5" i="12"/>
  <c r="C5" i="12"/>
  <c r="B5" i="12"/>
  <c r="F5" i="12"/>
  <c r="E2" i="12"/>
  <c r="E3" i="12"/>
  <c r="E10" i="12"/>
  <c r="E11" i="12"/>
  <c r="E10" i="4"/>
  <c r="D2" i="12"/>
  <c r="D3" i="12"/>
  <c r="D10" i="12"/>
  <c r="D11" i="12"/>
  <c r="D10" i="4"/>
  <c r="C2" i="12"/>
  <c r="C3" i="12"/>
  <c r="C10" i="12"/>
  <c r="C11" i="12"/>
  <c r="C10" i="4"/>
  <c r="B2" i="12"/>
  <c r="F2" i="12"/>
  <c r="E19" i="4"/>
  <c r="B6" i="3"/>
  <c r="F11" i="4"/>
  <c r="F12" i="4"/>
  <c r="B3" i="12"/>
  <c r="B20" i="11"/>
  <c r="C20" i="11"/>
  <c r="D20" i="11"/>
  <c r="E20" i="11"/>
  <c r="F20" i="11"/>
  <c r="F19" i="11"/>
  <c r="F18" i="11"/>
  <c r="F17" i="11"/>
  <c r="F12" i="11"/>
  <c r="F11" i="11"/>
  <c r="F10" i="11"/>
  <c r="F4" i="11"/>
  <c r="B2" i="11"/>
  <c r="B4" i="11"/>
  <c r="F3" i="12"/>
  <c r="F10" i="12"/>
  <c r="B10" i="12"/>
  <c r="B11" i="12"/>
  <c r="B10" i="4"/>
  <c r="E20" i="4"/>
  <c r="F20" i="4"/>
  <c r="F19" i="4"/>
  <c r="E7" i="8"/>
  <c r="D7" i="8"/>
  <c r="C7" i="8"/>
  <c r="B7" i="8"/>
  <c r="B12" i="6"/>
  <c r="B2" i="4"/>
  <c r="D2" i="2"/>
  <c r="D8" i="2"/>
  <c r="B5" i="2"/>
  <c r="E2" i="2"/>
  <c r="B3" i="14"/>
  <c r="E8" i="2"/>
  <c r="C2" i="2"/>
  <c r="D7" i="2"/>
  <c r="D10" i="2"/>
  <c r="B2" i="2"/>
  <c r="C6" i="2"/>
  <c r="B32" i="9"/>
  <c r="B33" i="9"/>
  <c r="B5" i="14"/>
  <c r="B6" i="2"/>
  <c r="B10" i="2"/>
  <c r="D5" i="11"/>
  <c r="D5" i="4"/>
  <c r="F2" i="2"/>
  <c r="B1" i="3"/>
  <c r="C7" i="2"/>
  <c r="C10" i="2"/>
  <c r="F7" i="8"/>
  <c r="F11" i="12"/>
  <c r="F10" i="4"/>
  <c r="B4" i="3"/>
  <c r="E9" i="2"/>
  <c r="E10" i="2"/>
  <c r="F2" i="4"/>
  <c r="B4" i="4"/>
  <c r="B2" i="3"/>
  <c r="B3" i="3"/>
  <c r="B5" i="3"/>
  <c r="B7" i="3"/>
  <c r="B49" i="1"/>
  <c r="B51" i="1"/>
  <c r="B13" i="14"/>
  <c r="E5" i="11"/>
  <c r="E5" i="4"/>
  <c r="C5" i="11"/>
  <c r="C5" i="4"/>
  <c r="B5" i="11"/>
  <c r="B5" i="4"/>
  <c r="F10" i="2"/>
  <c r="F4" i="4"/>
  <c r="F5" i="4"/>
  <c r="F5" i="11"/>
  <c r="F3" i="7"/>
  <c r="D6" i="8"/>
  <c r="D8" i="8"/>
  <c r="E16" i="6"/>
  <c r="B12" i="14"/>
  <c r="B14" i="14"/>
  <c r="C6" i="8"/>
  <c r="C8" i="8"/>
  <c r="E6" i="8"/>
  <c r="E8" i="8"/>
  <c r="C9" i="4"/>
  <c r="C9" i="11"/>
  <c r="C14" i="6"/>
  <c r="D14" i="6"/>
  <c r="E8" i="4"/>
  <c r="E8" i="11"/>
  <c r="D8" i="11"/>
  <c r="D8" i="4"/>
  <c r="E9" i="11"/>
  <c r="E9" i="4"/>
  <c r="D9" i="11"/>
  <c r="D9" i="4"/>
  <c r="C8" i="11"/>
  <c r="C8" i="4"/>
  <c r="B8" i="11"/>
  <c r="B8" i="4"/>
  <c r="C13" i="6"/>
  <c r="C17" i="6"/>
  <c r="B13" i="6"/>
  <c r="B17" i="6"/>
  <c r="B6" i="8"/>
  <c r="B8" i="8"/>
  <c r="F8" i="4"/>
  <c r="F8" i="11"/>
  <c r="E15" i="6"/>
  <c r="E17" i="6"/>
  <c r="D15" i="6"/>
  <c r="D17" i="6"/>
  <c r="D7" i="4"/>
  <c r="D13" i="4"/>
  <c r="D14" i="4"/>
  <c r="D7" i="11"/>
  <c r="D13" i="11"/>
  <c r="D14" i="11"/>
  <c r="C7" i="4"/>
  <c r="C13" i="4"/>
  <c r="C14" i="4"/>
  <c r="C7" i="11"/>
  <c r="C13" i="11"/>
  <c r="C14" i="11"/>
  <c r="B9" i="11"/>
  <c r="F9" i="11"/>
  <c r="B9" i="4"/>
  <c r="F9" i="4"/>
  <c r="F8" i="8"/>
  <c r="E7" i="11"/>
  <c r="E13" i="11"/>
  <c r="E14" i="11"/>
  <c r="E7" i="4"/>
  <c r="B7" i="11"/>
  <c r="B7" i="4"/>
  <c r="B13" i="4"/>
  <c r="B14" i="4"/>
  <c r="B21" i="4"/>
  <c r="C2" i="4"/>
  <c r="B15" i="4"/>
  <c r="F7" i="4"/>
  <c r="F13" i="4"/>
  <c r="E13" i="4"/>
  <c r="E14" i="4"/>
  <c r="F14" i="4"/>
  <c r="F7" i="11"/>
  <c r="B13" i="11"/>
  <c r="F21" i="4"/>
  <c r="B2" i="14"/>
  <c r="B6" i="14"/>
  <c r="B11" i="14"/>
  <c r="F15" i="4"/>
  <c r="C4" i="4"/>
  <c r="C15" i="4"/>
  <c r="C21" i="4"/>
  <c r="D2" i="4"/>
  <c r="F13" i="11"/>
  <c r="B14" i="11"/>
  <c r="D21" i="4"/>
  <c r="E2" i="4"/>
  <c r="D4" i="4"/>
  <c r="D15" i="4"/>
  <c r="B15" i="11"/>
  <c r="B21" i="11"/>
  <c r="C2" i="11"/>
  <c r="F14" i="11"/>
  <c r="E21" i="4"/>
  <c r="E4" i="4"/>
  <c r="E15" i="4"/>
  <c r="C21" i="11"/>
  <c r="D2" i="11"/>
  <c r="D4" i="11"/>
  <c r="D15" i="11"/>
  <c r="D21" i="11"/>
  <c r="E2" i="11"/>
  <c r="C4" i="11"/>
  <c r="C15" i="11"/>
  <c r="F21" i="11"/>
  <c r="F15" i="11"/>
  <c r="E21" i="11"/>
  <c r="E4" i="11"/>
  <c r="E15" i="11"/>
</calcChain>
</file>

<file path=xl/sharedStrings.xml><?xml version="1.0" encoding="utf-8"?>
<sst xmlns="http://schemas.openxmlformats.org/spreadsheetml/2006/main" count="313" uniqueCount="256">
  <si>
    <t>vendite previste in unità</t>
  </si>
  <si>
    <t>totale</t>
  </si>
  <si>
    <t>p vendita unitario</t>
  </si>
  <si>
    <t>% di vendite incassate nel periodo</t>
  </si>
  <si>
    <t>% di vendite incassate nel periodo succ</t>
  </si>
  <si>
    <t>crediti da incassare</t>
  </si>
  <si>
    <t>totale vendite</t>
  </si>
  <si>
    <t>entrate di cassa</t>
  </si>
  <si>
    <t>crediti</t>
  </si>
  <si>
    <t>vendite primo trimestre</t>
  </si>
  <si>
    <t>vendite del secondo trimestre</t>
  </si>
  <si>
    <t>vendite del terzo trimestre</t>
  </si>
  <si>
    <t>vendite del quarto trimestre</t>
  </si>
  <si>
    <t>vendite</t>
  </si>
  <si>
    <t>Saldo inizio</t>
  </si>
  <si>
    <t>saldo cassa iniziale</t>
  </si>
  <si>
    <t>entrate da clienti</t>
  </si>
  <si>
    <t>magazzini prodotti finiti desiderato</t>
  </si>
  <si>
    <t>magazzino iniziale prodotti finiti</t>
  </si>
  <si>
    <t>più magazzino finale desiderato</t>
  </si>
  <si>
    <t>fabbisogno totale</t>
  </si>
  <si>
    <t>meno magazzino iniziale</t>
  </si>
  <si>
    <t>produzione necessaria</t>
  </si>
  <si>
    <t>magazzino prodotti finale d'esercizio</t>
  </si>
  <si>
    <t>materie prime necessarie per scatola (kg)</t>
  </si>
  <si>
    <t>magazzino materie prime desiderato</t>
  </si>
  <si>
    <t>magazzino materie prime iniziale</t>
  </si>
  <si>
    <t>costo materia prima al kg</t>
  </si>
  <si>
    <t>% degli acquisti pagati nel periodo</t>
  </si>
  <si>
    <t>% degli acquisti pagati nel periodo successivo</t>
  </si>
  <si>
    <t>debiti da pagare</t>
  </si>
  <si>
    <t>meno magazzino materie prime iniziale</t>
  </si>
  <si>
    <t>costo delle materie da acquistare</t>
  </si>
  <si>
    <t xml:space="preserve">magazzino finale d'esercizio </t>
  </si>
  <si>
    <t xml:space="preserve">uscite per acquisti </t>
  </si>
  <si>
    <t>acquisti del primo trimestre</t>
  </si>
  <si>
    <t>acquisti del secondo trimestre</t>
  </si>
  <si>
    <t>acquisti del terzo trimestre</t>
  </si>
  <si>
    <t>acquisti del quarto trimestre</t>
  </si>
  <si>
    <t>uscite</t>
  </si>
  <si>
    <t>materiali diretti</t>
  </si>
  <si>
    <t>ore di mo diretta per scatola</t>
  </si>
  <si>
    <t>costo orario della mod</t>
  </si>
  <si>
    <t>ore di mod diretta necessarie</t>
  </si>
  <si>
    <t>costo totale della madopera diretta</t>
  </si>
  <si>
    <t>manodopera diretta</t>
  </si>
  <si>
    <t>costi generali variabili</t>
  </si>
  <si>
    <t>costi generali fissi</t>
  </si>
  <si>
    <t>ammortamenti</t>
  </si>
  <si>
    <t>al trimestre</t>
  </si>
  <si>
    <t>ore di manodopera necessaria</t>
  </si>
  <si>
    <t>costi variabili totali</t>
  </si>
  <si>
    <t>costi fissi di produzione</t>
  </si>
  <si>
    <t>costi generali di produzione</t>
  </si>
  <si>
    <t>uscite per costi generali di produzione</t>
  </si>
  <si>
    <t>meno ammortamenti</t>
  </si>
  <si>
    <t>meno costo del venduto</t>
  </si>
  <si>
    <t>saldo minimo des</t>
  </si>
  <si>
    <t>costi di vendita e amm</t>
  </si>
  <si>
    <t>macchinari</t>
  </si>
  <si>
    <t>dividendi</t>
  </si>
  <si>
    <t>saldo disp (x)</t>
  </si>
  <si>
    <t>flusso di periodo (y)</t>
  </si>
  <si>
    <t>finanziamento:</t>
  </si>
  <si>
    <t>ind (inizio)</t>
  </si>
  <si>
    <t>rimborsi (fine)</t>
  </si>
  <si>
    <t>interessi</t>
  </si>
  <si>
    <t>saldo di cassa finale</t>
  </si>
  <si>
    <t>totale finanziamento (z)</t>
  </si>
  <si>
    <t>esercizio</t>
  </si>
  <si>
    <t>non è il totale!</t>
  </si>
  <si>
    <t>costo variabile di vendita unitario</t>
  </si>
  <si>
    <t>costi fissi di vendita e amministrativi</t>
  </si>
  <si>
    <t>pubblicità</t>
  </si>
  <si>
    <t>a scatola</t>
  </si>
  <si>
    <t>retribuzione dirigenti</t>
  </si>
  <si>
    <t>assicurazione</t>
  </si>
  <si>
    <t>imposte patrimoniali</t>
  </si>
  <si>
    <t>ammortamento</t>
  </si>
  <si>
    <t>vendita in unità</t>
  </si>
  <si>
    <t>costi di vendita variabili totali</t>
  </si>
  <si>
    <t>costi di vendita e amministrativi</t>
  </si>
  <si>
    <t>margine lordo</t>
  </si>
  <si>
    <t>costi di vendita e ammi</t>
  </si>
  <si>
    <t>risultato operativo</t>
  </si>
  <si>
    <t>uscite per costi di vendita e amm</t>
  </si>
  <si>
    <t>acquisti di macchinari</t>
  </si>
  <si>
    <t>Esercizio</t>
  </si>
  <si>
    <t>Saldo di cassa disponibile (x)</t>
  </si>
  <si>
    <t>totale uscite</t>
  </si>
  <si>
    <t>rimborsi</t>
  </si>
  <si>
    <t>totale finanziamenti (z)</t>
  </si>
  <si>
    <t>risultato netto</t>
  </si>
  <si>
    <t>attività</t>
  </si>
  <si>
    <t>cassa</t>
  </si>
  <si>
    <t>rim mp</t>
  </si>
  <si>
    <t>rim pf</t>
  </si>
  <si>
    <t>totale  atti correnti</t>
  </si>
  <si>
    <t>terreni</t>
  </si>
  <si>
    <t>fabbricati e macchinari</t>
  </si>
  <si>
    <t>fabbricati e macchinari fine esercizio precedente</t>
  </si>
  <si>
    <t>fondo ammortamento</t>
  </si>
  <si>
    <t>fondo ammortamento fine esercizio precedente</t>
  </si>
  <si>
    <t>ammortamenti del periodo</t>
  </si>
  <si>
    <t>totale attività non correnti</t>
  </si>
  <si>
    <t>totale attivo</t>
  </si>
  <si>
    <t>debiti fornitori materie prime</t>
  </si>
  <si>
    <t>patrimonio netto iniziale</t>
  </si>
  <si>
    <t>patrimonio netto finale</t>
  </si>
  <si>
    <t>patrimonio netto finale prima della distribuzione</t>
  </si>
  <si>
    <t>totale passivo e netto</t>
  </si>
  <si>
    <t>from BS p.357 on December, 31, 2011</t>
  </si>
  <si>
    <t>idem</t>
  </si>
  <si>
    <t>quarter</t>
  </si>
  <si>
    <t>units</t>
  </si>
  <si>
    <t>cases</t>
  </si>
  <si>
    <t>assumed</t>
  </si>
  <si>
    <t>of the following quarter's production needs</t>
  </si>
  <si>
    <t>pound per case</t>
  </si>
  <si>
    <t>pounds</t>
  </si>
  <si>
    <t xml:space="preserve">debiti da pagare: account payable raw materials </t>
  </si>
  <si>
    <t>h direct labor per case</t>
  </si>
  <si>
    <t>cost per hour</t>
  </si>
  <si>
    <t xml:space="preserve">per direct labor hour </t>
  </si>
  <si>
    <t>depreciation</t>
  </si>
  <si>
    <t>variable selling &amp; adm cost per case</t>
  </si>
  <si>
    <t>pubblicità advertising</t>
  </si>
  <si>
    <t>retribuzione dirigenti excutive salaries</t>
  </si>
  <si>
    <t>assicurazione insurance</t>
  </si>
  <si>
    <t>imposte patrimoniali property taxes</t>
  </si>
  <si>
    <t>ammortamento depreciation</t>
  </si>
  <si>
    <t>acquisti di macchinari equipment purchases</t>
  </si>
  <si>
    <t>desired ending cash balance</t>
  </si>
  <si>
    <t>borrow in increments of $10.000</t>
  </si>
  <si>
    <t>per month</t>
  </si>
  <si>
    <t>not compounded</t>
  </si>
  <si>
    <t>repay loan plus interest when company is able at the end of the year</t>
  </si>
  <si>
    <t>December  31/2011</t>
  </si>
  <si>
    <t>building and equipment</t>
  </si>
  <si>
    <t>accumulated depreciation</t>
  </si>
  <si>
    <t>stockholder equity at the end of December 2011</t>
  </si>
  <si>
    <t>crediti account receivable beginning balance</t>
  </si>
  <si>
    <t>uncollected fourth-quarter sales (0,3*400.000=120.000) will be reported in BS at the end of the year 2012</t>
  </si>
  <si>
    <t xml:space="preserve">this is the same than for a merchandise company </t>
  </si>
  <si>
    <t xml:space="preserve">the first peculiarity is the production plan/budget </t>
  </si>
  <si>
    <t>what is it showing?</t>
  </si>
  <si>
    <t>it is showing the number of units that must be produced during a period in order to satisfy both sales and inventory needs</t>
  </si>
  <si>
    <t>start from sales in units</t>
  </si>
  <si>
    <t xml:space="preserve">data already available in BS at the end of Dec 2011 </t>
  </si>
  <si>
    <t>or calculated as 20% of the units of the next period, in this case 10.000</t>
  </si>
  <si>
    <t xml:space="preserve">required production in cases </t>
  </si>
  <si>
    <t>NO SUM!</t>
  </si>
  <si>
    <t>if we consider all the year:</t>
  </si>
  <si>
    <t>sales + EI-BI</t>
  </si>
  <si>
    <t>2° peculiarity</t>
  </si>
  <si>
    <t xml:space="preserve">one defined the production plan company needs to define the resource requirement   </t>
  </si>
  <si>
    <t>direct material budget show the amount of raw materials that must be purchased to achieve the production budget and to provide adequate inventories</t>
  </si>
  <si>
    <t>produzione necessaria in units</t>
  </si>
  <si>
    <t>fabbisogno di produzione raw material needed to meet production in pounds</t>
  </si>
  <si>
    <t>più magazzino finale materie prime in pounds</t>
  </si>
  <si>
    <t>consumi materie prime material to be consumed for the production</t>
  </si>
  <si>
    <t>in this year purchases are lower than consumption</t>
  </si>
  <si>
    <t>year</t>
  </si>
  <si>
    <t>sum</t>
  </si>
  <si>
    <t>no sum!</t>
  </si>
  <si>
    <t>consumption</t>
  </si>
  <si>
    <t>connections with BS: ending inventory and purchases to be paid in January next quarter (accounts payable)</t>
  </si>
  <si>
    <t>from previous BS</t>
  </si>
  <si>
    <t>this will be reported as accounts payable in the next BS</t>
  </si>
  <si>
    <t>consumption:</t>
  </si>
  <si>
    <t>purchases +</t>
  </si>
  <si>
    <t>BI-</t>
  </si>
  <si>
    <t>EI</t>
  </si>
  <si>
    <t xml:space="preserve">it is a part of the cost of goods sold </t>
  </si>
  <si>
    <t>according to the accrual principle the consumption and not the purchases will be reported in the budget income</t>
  </si>
  <si>
    <t>a detail plan that shows the direct labor hours required to fulfill the production budget</t>
  </si>
  <si>
    <t>here we assume that direct labor is variable and that it can be adjusted as production required.</t>
  </si>
  <si>
    <t xml:space="preserve">but it could be fixed (see calculation at p. 349) </t>
  </si>
  <si>
    <t>manufacturing overhead budget</t>
  </si>
  <si>
    <t xml:space="preserve">it is showing the production costs, other than direct material and direct labor: so we could have supervision (indirect labor), energy, amortization, mantainance </t>
  </si>
  <si>
    <t xml:space="preserve">variable and fixed </t>
  </si>
  <si>
    <t>fixed are a total amount</t>
  </si>
  <si>
    <t xml:space="preserve">variable costs are expressed as an amount ($4) per each direct labor h  </t>
  </si>
  <si>
    <t>costo generale per ora di mand</t>
  </si>
  <si>
    <t>predetermined overhead rate:</t>
  </si>
  <si>
    <t>tot overhead (fixed and variable) divided by</t>
  </si>
  <si>
    <t>total direct labor hour</t>
  </si>
  <si>
    <t>direct labor per case</t>
  </si>
  <si>
    <t>we know that each product (case) requires 0,4 h of direct labor</t>
  </si>
  <si>
    <t xml:space="preserve">this means that the overhead per unit (per case) is 10$*0,4h </t>
  </si>
  <si>
    <t>total h</t>
  </si>
  <si>
    <t>total production in cases</t>
  </si>
  <si>
    <t>will be reported in budget income</t>
  </si>
  <si>
    <t>it is not cash cost</t>
  </si>
  <si>
    <t>will be reported in cash budget</t>
  </si>
  <si>
    <t>it is useful to directly calculate the cost of goods sold to be reported in budget income and to define</t>
  </si>
  <si>
    <t xml:space="preserve">the value of ending inventory of finished goods to be in BS </t>
  </si>
  <si>
    <t xml:space="preserve">we will study next time an example based on variable/direct costing </t>
  </si>
  <si>
    <t xml:space="preserve">direct material </t>
  </si>
  <si>
    <t>direct labor</t>
  </si>
  <si>
    <t>manufacturing overhead</t>
  </si>
  <si>
    <t>unit product cost</t>
  </si>
  <si>
    <t>quantity</t>
  </si>
  <si>
    <t>costs</t>
  </si>
  <si>
    <t>sales in units</t>
  </si>
  <si>
    <t>or alternatively</t>
  </si>
  <si>
    <t>production in units</t>
  </si>
  <si>
    <t>+BI</t>
  </si>
  <si>
    <t>-EI</t>
  </si>
  <si>
    <t>evaluation always at 13$ per unit</t>
  </si>
  <si>
    <t>+BI finished goods</t>
  </si>
  <si>
    <t>-EI finished goods</t>
  </si>
  <si>
    <t>or</t>
  </si>
  <si>
    <t>purchases raw material</t>
  </si>
  <si>
    <t>13*2000 cases</t>
  </si>
  <si>
    <t>13*3000 cases</t>
  </si>
  <si>
    <t>that is</t>
  </si>
  <si>
    <t>consumption for the production</t>
  </si>
  <si>
    <t>direct labor for the production</t>
  </si>
  <si>
    <t>overhead for the production</t>
  </si>
  <si>
    <t>finished goods ending inventory</t>
  </si>
  <si>
    <t>total</t>
  </si>
  <si>
    <t>to be reported in BS</t>
  </si>
  <si>
    <t>not cash</t>
  </si>
  <si>
    <t>to be reported in Budget income</t>
  </si>
  <si>
    <t>to be reported in cash budget</t>
  </si>
  <si>
    <t>before we need cash budget</t>
  </si>
  <si>
    <t>desired cash balance</t>
  </si>
  <si>
    <t xml:space="preserve">excess/deficiency before financing </t>
  </si>
  <si>
    <t>borrowing (at the beginning of quarter)</t>
  </si>
  <si>
    <t>it is slightly different with respect to the book</t>
  </si>
  <si>
    <t>we insert the desired cash balance directly in the statement</t>
  </si>
  <si>
    <t>the company is not still able to repay</t>
  </si>
  <si>
    <t>total interest accrued to the end</t>
  </si>
  <si>
    <t>accumulated</t>
  </si>
  <si>
    <t>will be reported in BS</t>
  </si>
  <si>
    <t>from BS 2011</t>
  </si>
  <si>
    <t>ending inventory will be reported in BS 2012</t>
  </si>
  <si>
    <t>after the last manufacturing oh budget is necessary to calculate the cost per unit.</t>
  </si>
  <si>
    <t>the company chooses a configuration based on full cost (that means all the manufacturing cost - fixed and variable)</t>
  </si>
  <si>
    <t>of the next quarter sales</t>
  </si>
  <si>
    <t>note that raw material to be purchased is different from raw material to be directly consumed for achieving the production plan: company needs to purchase more because it wants Inventory</t>
  </si>
  <si>
    <t>all to be paid</t>
  </si>
  <si>
    <t>or specifying all the resources by total</t>
  </si>
  <si>
    <t>cost of goods sold to be reported in Income budget</t>
  </si>
  <si>
    <t>see the advantage of a detailed plan: for the year the flow is positive, not for each quarter!</t>
  </si>
  <si>
    <t>now it is able AND IT REPAYS ALL</t>
  </si>
  <si>
    <t>see the rules at p. 355</t>
  </si>
  <si>
    <t>materiali diretti (in contante o debiti pregressi)</t>
  </si>
  <si>
    <t>A. entrate da clienti (in contante o crediti pregressi)</t>
  </si>
  <si>
    <t>B. uscite:</t>
  </si>
  <si>
    <t>flusso di periodo (y): A-B</t>
  </si>
  <si>
    <t>saldo di cassa finale: saldo iniziale + y+z</t>
  </si>
  <si>
    <t>eccedenza deficit prima del fin: x+y</t>
  </si>
  <si>
    <t>sp 2011</t>
  </si>
  <si>
    <t>materie prime da acquistare in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</si>
</sst>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3" fontId="0" fillId="0" borderId="0" xfId="0" applyNumberFormat="1"/>
    <xf numFmtId="4" fontId="0" fillId="0" borderId="0" xfId="0" applyNumberFormat="1"/>
    <xf numFmtId="3" fontId="0" fillId="2" borderId="0" xfId="0" applyNumberFormat="1" applyFill="1"/>
    <xf numFmtId="3" fontId="0" fillId="4" borderId="0" xfId="0" applyNumberFormat="1" applyFill="1"/>
    <xf numFmtId="3" fontId="1" fillId="0" borderId="0" xfId="0" applyNumberFormat="1" applyFont="1"/>
    <xf numFmtId="4" fontId="1" fillId="0" borderId="0" xfId="0" applyNumberFormat="1" applyFont="1"/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0" fillId="3" borderId="0" xfId="0" applyNumberFormat="1" applyFill="1" applyAlignment="1">
      <alignment wrapText="1"/>
    </xf>
    <xf numFmtId="164" fontId="0" fillId="0" borderId="0" xfId="0" applyNumberFormat="1"/>
    <xf numFmtId="0" fontId="0" fillId="0" borderId="0" xfId="0" quotePrefix="1"/>
    <xf numFmtId="1" fontId="0" fillId="0" borderId="0" xfId="0" applyNumberFormat="1"/>
    <xf numFmtId="165" fontId="0" fillId="0" borderId="0" xfId="0" applyNumberFormat="1"/>
    <xf numFmtId="0" fontId="0" fillId="2" borderId="0" xfId="0" applyFill="1" applyAlignment="1">
      <alignment wrapText="1"/>
    </xf>
    <xf numFmtId="3" fontId="0" fillId="0" borderId="0" xfId="0" applyNumberFormat="1" applyFont="1"/>
    <xf numFmtId="3" fontId="0" fillId="4" borderId="0" xfId="0" applyNumberFormat="1" applyFont="1" applyFill="1" applyAlignment="1">
      <alignment wrapText="1"/>
    </xf>
    <xf numFmtId="3" fontId="0" fillId="2" borderId="0" xfId="0" applyNumberFormat="1" applyFont="1" applyFill="1"/>
    <xf numFmtId="3" fontId="0" fillId="0" borderId="0" xfId="0" applyNumberFormat="1" applyFont="1" applyAlignment="1">
      <alignment wrapText="1"/>
    </xf>
    <xf numFmtId="3" fontId="0" fillId="0" borderId="0" xfId="0" applyNumberFormat="1" applyFill="1"/>
    <xf numFmtId="0" fontId="0" fillId="4" borderId="0" xfId="0" applyFill="1"/>
    <xf numFmtId="4" fontId="0" fillId="4" borderId="0" xfId="0" applyNumberFormat="1" applyFill="1"/>
    <xf numFmtId="3" fontId="0" fillId="5" borderId="0" xfId="0" applyNumberFormat="1" applyFill="1"/>
    <xf numFmtId="0" fontId="0" fillId="5" borderId="0" xfId="0" applyFill="1"/>
    <xf numFmtId="3" fontId="0" fillId="6" borderId="0" xfId="0" applyNumberForma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60" zoomScaleNormal="160" zoomScalePageLayoutView="160" workbookViewId="0">
      <selection activeCell="E3" sqref="E3"/>
    </sheetView>
  </sheetViews>
  <sheetFormatPr defaultColWidth="8.85546875" defaultRowHeight="15" x14ac:dyDescent="0.25"/>
  <cols>
    <col min="1" max="1" width="42.140625" style="2" bestFit="1" customWidth="1"/>
    <col min="2" max="2" width="10.42578125" style="2" bestFit="1" customWidth="1"/>
    <col min="3" max="3" width="16.85546875" style="2" customWidth="1"/>
    <col min="4" max="5" width="9.42578125" style="2" bestFit="1" customWidth="1"/>
    <col min="6" max="6" width="10.42578125" style="2" bestFit="1" customWidth="1"/>
    <col min="7" max="16384" width="8.85546875" style="2"/>
  </cols>
  <sheetData>
    <row r="1" spans="1:6" x14ac:dyDescent="0.2">
      <c r="B1" s="2" t="s">
        <v>113</v>
      </c>
      <c r="C1" s="2" t="s">
        <v>113</v>
      </c>
      <c r="D1" s="2" t="s">
        <v>113</v>
      </c>
      <c r="E1" s="2" t="s">
        <v>113</v>
      </c>
    </row>
    <row r="2" spans="1:6" x14ac:dyDescent="0.2">
      <c r="B2" s="1">
        <v>1</v>
      </c>
      <c r="C2" s="1">
        <v>2</v>
      </c>
      <c r="D2" s="1">
        <v>3</v>
      </c>
      <c r="E2" s="1">
        <v>4</v>
      </c>
      <c r="F2" s="2" t="s">
        <v>1</v>
      </c>
    </row>
    <row r="3" spans="1:6" x14ac:dyDescent="0.25">
      <c r="A3" s="2" t="s">
        <v>0</v>
      </c>
      <c r="B3" s="1">
        <v>10000</v>
      </c>
      <c r="C3" s="1">
        <v>30000</v>
      </c>
      <c r="D3" s="1">
        <v>40000</v>
      </c>
      <c r="E3" s="1">
        <v>20000</v>
      </c>
      <c r="F3" s="1">
        <f>SUM(B3:E3)</f>
        <v>100000</v>
      </c>
    </row>
    <row r="4" spans="1:6" x14ac:dyDescent="0.2">
      <c r="A4" s="2" t="s">
        <v>2</v>
      </c>
      <c r="B4" s="1">
        <v>20</v>
      </c>
      <c r="C4" s="1">
        <v>20</v>
      </c>
      <c r="D4" s="1">
        <v>20</v>
      </c>
      <c r="E4" s="1">
        <v>20</v>
      </c>
    </row>
    <row r="5" spans="1:6" x14ac:dyDescent="0.2">
      <c r="A5" s="2" t="s">
        <v>3</v>
      </c>
      <c r="B5" s="2">
        <v>0.7</v>
      </c>
    </row>
    <row r="6" spans="1:6" x14ac:dyDescent="0.2">
      <c r="A6" s="2" t="s">
        <v>4</v>
      </c>
      <c r="B6" s="2">
        <v>0.3</v>
      </c>
    </row>
    <row r="7" spans="1:6" x14ac:dyDescent="0.2">
      <c r="A7" s="2" t="s">
        <v>5</v>
      </c>
      <c r="B7" s="5">
        <v>90000</v>
      </c>
      <c r="C7" s="6" t="s">
        <v>111</v>
      </c>
      <c r="D7" s="6"/>
      <c r="E7" s="6"/>
      <c r="F7" s="6"/>
    </row>
    <row r="9" spans="1:6" x14ac:dyDescent="0.2">
      <c r="A9" s="2" t="s">
        <v>15</v>
      </c>
      <c r="B9" s="1">
        <v>42500</v>
      </c>
      <c r="C9" s="6" t="s">
        <v>112</v>
      </c>
    </row>
    <row r="10" spans="1:6" x14ac:dyDescent="0.2">
      <c r="A10" s="2" t="s">
        <v>17</v>
      </c>
      <c r="B10" s="24">
        <v>0.2</v>
      </c>
      <c r="C10" s="6" t="s">
        <v>240</v>
      </c>
    </row>
    <row r="11" spans="1:6" x14ac:dyDescent="0.2">
      <c r="A11" s="2" t="s">
        <v>18</v>
      </c>
      <c r="B11" s="1">
        <v>2000</v>
      </c>
      <c r="C11" s="2" t="s">
        <v>114</v>
      </c>
      <c r="D11" s="6" t="s">
        <v>115</v>
      </c>
    </row>
    <row r="12" spans="1:6" x14ac:dyDescent="0.2">
      <c r="A12" s="2" t="s">
        <v>23</v>
      </c>
      <c r="B12" s="1">
        <v>3000</v>
      </c>
      <c r="C12" s="2" t="s">
        <v>114</v>
      </c>
      <c r="D12" s="6" t="s">
        <v>116</v>
      </c>
    </row>
    <row r="14" spans="1:6" x14ac:dyDescent="0.2">
      <c r="A14" s="2" t="s">
        <v>24</v>
      </c>
      <c r="B14" s="2">
        <v>15</v>
      </c>
      <c r="C14" s="6" t="s">
        <v>118</v>
      </c>
    </row>
    <row r="15" spans="1:6" x14ac:dyDescent="0.2">
      <c r="A15" s="2" t="s">
        <v>25</v>
      </c>
      <c r="B15" s="2">
        <v>0.1</v>
      </c>
      <c r="C15" s="6" t="s">
        <v>117</v>
      </c>
    </row>
    <row r="16" spans="1:6" x14ac:dyDescent="0.2">
      <c r="A16" s="2" t="s">
        <v>26</v>
      </c>
      <c r="B16" s="1">
        <v>21000</v>
      </c>
      <c r="C16" s="6" t="s">
        <v>119</v>
      </c>
      <c r="D16" s="2" t="s">
        <v>254</v>
      </c>
    </row>
    <row r="17" spans="1:5" x14ac:dyDescent="0.2">
      <c r="A17" s="2" t="s">
        <v>27</v>
      </c>
      <c r="B17" s="2">
        <v>0.2</v>
      </c>
    </row>
    <row r="18" spans="1:5" x14ac:dyDescent="0.2">
      <c r="A18" s="2" t="s">
        <v>28</v>
      </c>
      <c r="B18" s="2">
        <v>0.5</v>
      </c>
    </row>
    <row r="19" spans="1:5" x14ac:dyDescent="0.2">
      <c r="A19" s="2" t="s">
        <v>29</v>
      </c>
      <c r="B19" s="2">
        <v>0.5</v>
      </c>
    </row>
    <row r="20" spans="1:5" x14ac:dyDescent="0.2">
      <c r="A20" s="2" t="s">
        <v>120</v>
      </c>
      <c r="B20" s="5">
        <v>25800</v>
      </c>
      <c r="C20" s="6" t="s">
        <v>111</v>
      </c>
    </row>
    <row r="21" spans="1:5" x14ac:dyDescent="0.2">
      <c r="A21" s="2" t="s">
        <v>33</v>
      </c>
      <c r="B21" s="1">
        <v>22500</v>
      </c>
      <c r="C21" s="2" t="s">
        <v>119</v>
      </c>
      <c r="D21" s="2" t="s">
        <v>116</v>
      </c>
    </row>
    <row r="23" spans="1:5" x14ac:dyDescent="0.2">
      <c r="A23" s="2" t="s">
        <v>41</v>
      </c>
      <c r="B23" s="2">
        <v>0.4</v>
      </c>
      <c r="C23" s="2" t="s">
        <v>121</v>
      </c>
    </row>
    <row r="24" spans="1:5" x14ac:dyDescent="0.2">
      <c r="A24" s="2" t="s">
        <v>42</v>
      </c>
      <c r="B24" s="2">
        <v>15</v>
      </c>
      <c r="C24" s="2" t="s">
        <v>122</v>
      </c>
    </row>
    <row r="26" spans="1:5" x14ac:dyDescent="0.2">
      <c r="A26" s="2" t="s">
        <v>46</v>
      </c>
      <c r="B26" s="2">
        <v>4</v>
      </c>
      <c r="C26" s="2" t="s">
        <v>123</v>
      </c>
      <c r="E26" s="2">
        <f>B26*B23</f>
        <v>1.6</v>
      </c>
    </row>
    <row r="27" spans="1:5" x14ac:dyDescent="0.2">
      <c r="A27" s="2" t="s">
        <v>47</v>
      </c>
      <c r="B27" s="2">
        <v>60600</v>
      </c>
    </row>
    <row r="28" spans="1:5" x14ac:dyDescent="0.2">
      <c r="A28" s="2" t="s">
        <v>48</v>
      </c>
      <c r="B28" s="2">
        <v>15000</v>
      </c>
      <c r="C28" s="2" t="s">
        <v>49</v>
      </c>
      <c r="E28" s="6" t="s">
        <v>124</v>
      </c>
    </row>
    <row r="30" spans="1:5" x14ac:dyDescent="0.2">
      <c r="A30" s="2" t="s">
        <v>71</v>
      </c>
      <c r="B30" s="2">
        <v>1.8</v>
      </c>
      <c r="C30" s="2" t="s">
        <v>74</v>
      </c>
      <c r="D30" s="6" t="s">
        <v>125</v>
      </c>
    </row>
    <row r="31" spans="1:5" x14ac:dyDescent="0.2">
      <c r="A31" s="2" t="s">
        <v>72</v>
      </c>
    </row>
    <row r="32" spans="1:5" x14ac:dyDescent="0.25">
      <c r="A32" s="2" t="s">
        <v>126</v>
      </c>
      <c r="B32" s="1">
        <v>20000</v>
      </c>
      <c r="C32" s="2" t="s">
        <v>49</v>
      </c>
    </row>
    <row r="33" spans="1:6" x14ac:dyDescent="0.2">
      <c r="A33" s="2" t="s">
        <v>127</v>
      </c>
      <c r="B33" s="1">
        <v>55000</v>
      </c>
      <c r="C33" s="2" t="s">
        <v>49</v>
      </c>
    </row>
    <row r="34" spans="1:6" x14ac:dyDescent="0.2">
      <c r="A34" s="2" t="s">
        <v>128</v>
      </c>
      <c r="B34" s="1">
        <v>10000</v>
      </c>
      <c r="C34" s="2" t="s">
        <v>49</v>
      </c>
    </row>
    <row r="35" spans="1:6" x14ac:dyDescent="0.2">
      <c r="A35" s="2" t="s">
        <v>129</v>
      </c>
      <c r="B35" s="1">
        <v>4000</v>
      </c>
      <c r="C35" s="2" t="s">
        <v>49</v>
      </c>
    </row>
    <row r="36" spans="1:6" x14ac:dyDescent="0.2">
      <c r="A36" s="2" t="s">
        <v>130</v>
      </c>
      <c r="B36" s="1">
        <v>10000</v>
      </c>
      <c r="C36" s="2" t="s">
        <v>49</v>
      </c>
    </row>
    <row r="37" spans="1:6" x14ac:dyDescent="0.2">
      <c r="A37" s="2" t="s">
        <v>131</v>
      </c>
      <c r="B37" s="1">
        <v>50000</v>
      </c>
      <c r="C37" s="1">
        <v>40000</v>
      </c>
      <c r="D37" s="1">
        <v>20000</v>
      </c>
      <c r="E37" s="1">
        <v>20000</v>
      </c>
      <c r="F37" s="1">
        <f>SUM(B37:E37)</f>
        <v>130000</v>
      </c>
    </row>
    <row r="38" spans="1:6" x14ac:dyDescent="0.2">
      <c r="A38" s="2" t="s">
        <v>60</v>
      </c>
      <c r="B38" s="1">
        <v>8000</v>
      </c>
      <c r="C38" s="1">
        <v>8000</v>
      </c>
      <c r="D38" s="1">
        <v>8000</v>
      </c>
      <c r="E38" s="1">
        <v>8000</v>
      </c>
      <c r="F38" s="1">
        <f>SUM(B38:E38)</f>
        <v>32000</v>
      </c>
    </row>
    <row r="39" spans="1:6" x14ac:dyDescent="0.2">
      <c r="A39" s="2" t="s">
        <v>66</v>
      </c>
      <c r="B39" s="2">
        <v>0.01</v>
      </c>
      <c r="C39" s="2" t="s">
        <v>134</v>
      </c>
      <c r="D39" s="2" t="s">
        <v>135</v>
      </c>
    </row>
    <row r="40" spans="1:6" x14ac:dyDescent="0.2">
      <c r="A40" s="1">
        <v>12</v>
      </c>
    </row>
    <row r="41" spans="1:6" x14ac:dyDescent="0.2">
      <c r="A41" s="1">
        <v>9</v>
      </c>
    </row>
    <row r="42" spans="1:6" x14ac:dyDescent="0.2">
      <c r="A42" s="2" t="s">
        <v>132</v>
      </c>
      <c r="B42" s="5">
        <v>30000</v>
      </c>
      <c r="D42" s="6" t="s">
        <v>133</v>
      </c>
    </row>
    <row r="43" spans="1:6" x14ac:dyDescent="0.2">
      <c r="A43" s="2" t="s">
        <v>98</v>
      </c>
      <c r="B43" s="1">
        <v>80000</v>
      </c>
      <c r="C43" s="2" t="s">
        <v>137</v>
      </c>
      <c r="D43" s="6" t="s">
        <v>136</v>
      </c>
    </row>
    <row r="44" spans="1:6" x14ac:dyDescent="0.2">
      <c r="A44" s="2" t="s">
        <v>100</v>
      </c>
      <c r="B44" s="1">
        <v>700000</v>
      </c>
      <c r="C44" s="2" t="s">
        <v>138</v>
      </c>
    </row>
    <row r="45" spans="1:6" x14ac:dyDescent="0.2">
      <c r="A45" s="2" t="s">
        <v>102</v>
      </c>
      <c r="B45" s="1">
        <v>292000</v>
      </c>
      <c r="C45" s="2" t="s">
        <v>139</v>
      </c>
    </row>
    <row r="46" spans="1:6" x14ac:dyDescent="0.2">
      <c r="A46" s="2" t="s">
        <v>103</v>
      </c>
      <c r="B46" s="1">
        <f>B28*4+B36*4</f>
        <v>100000</v>
      </c>
    </row>
    <row r="47" spans="1:6" x14ac:dyDescent="0.2">
      <c r="A47" s="2" t="s">
        <v>1</v>
      </c>
      <c r="B47" s="1">
        <f>SUM(B45:B46)</f>
        <v>392000</v>
      </c>
    </row>
    <row r="48" spans="1:6" x14ac:dyDescent="0.2">
      <c r="A48" s="2" t="s">
        <v>107</v>
      </c>
      <c r="B48" s="1">
        <v>624900</v>
      </c>
      <c r="C48" s="2" t="s">
        <v>140</v>
      </c>
    </row>
    <row r="49" spans="1:2" x14ac:dyDescent="0.2">
      <c r="A49" s="2" t="s">
        <v>109</v>
      </c>
      <c r="B49" s="1">
        <f>B48+'budget economico'!B7</f>
        <v>727000</v>
      </c>
    </row>
    <row r="50" spans="1:2" x14ac:dyDescent="0.2">
      <c r="A50" s="2" t="s">
        <v>60</v>
      </c>
      <c r="B50" s="1">
        <f>F38</f>
        <v>32000</v>
      </c>
    </row>
    <row r="51" spans="1:2" x14ac:dyDescent="0.2">
      <c r="A51" s="2" t="s">
        <v>108</v>
      </c>
      <c r="B51" s="1">
        <f>B49-B50</f>
        <v>695000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opLeftCell="A5" zoomScale="160" zoomScaleNormal="160" zoomScalePageLayoutView="160" workbookViewId="0">
      <selection activeCell="A21" sqref="A21"/>
    </sheetView>
  </sheetViews>
  <sheetFormatPr defaultColWidth="8.85546875" defaultRowHeight="15" x14ac:dyDescent="0.25"/>
  <cols>
    <col min="1" max="1" width="26.140625" style="1" bestFit="1" customWidth="1"/>
    <col min="2" max="2" width="11.42578125" style="1" bestFit="1" customWidth="1"/>
    <col min="3" max="4" width="10.42578125" style="1" bestFit="1" customWidth="1"/>
    <col min="5" max="5" width="11.42578125" style="1" bestFit="1" customWidth="1"/>
    <col min="6" max="6" width="12.7109375" style="1" bestFit="1" customWidth="1"/>
    <col min="7" max="16384" width="8.85546875" style="1"/>
  </cols>
  <sheetData>
    <row r="1" spans="1:8" x14ac:dyDescent="0.2">
      <c r="A1" s="18"/>
      <c r="B1" s="18">
        <v>1</v>
      </c>
      <c r="C1" s="18">
        <v>2</v>
      </c>
      <c r="D1" s="18">
        <v>3</v>
      </c>
      <c r="E1" s="18">
        <v>4</v>
      </c>
      <c r="F1" s="18" t="s">
        <v>69</v>
      </c>
      <c r="G1" s="18"/>
      <c r="H1" s="18"/>
    </row>
    <row r="2" spans="1:8" x14ac:dyDescent="0.2">
      <c r="A2" s="18" t="s">
        <v>14</v>
      </c>
      <c r="B2" s="18">
        <f>input!B9</f>
        <v>42500</v>
      </c>
      <c r="C2" s="18">
        <f>B21</f>
        <v>36000</v>
      </c>
      <c r="D2" s="18">
        <f>C21</f>
        <v>33900</v>
      </c>
      <c r="E2" s="18">
        <f>D21</f>
        <v>165650</v>
      </c>
      <c r="F2" s="5">
        <v>42500</v>
      </c>
      <c r="G2" s="18"/>
      <c r="H2" s="18"/>
    </row>
    <row r="3" spans="1:8" x14ac:dyDescent="0.2">
      <c r="A3" s="18" t="s">
        <v>57</v>
      </c>
      <c r="B3" s="18">
        <v>30000</v>
      </c>
      <c r="C3" s="18">
        <v>30000</v>
      </c>
      <c r="D3" s="18">
        <v>30000</v>
      </c>
      <c r="E3" s="18">
        <v>30000</v>
      </c>
      <c r="F3" s="18">
        <v>30000</v>
      </c>
      <c r="G3" s="18"/>
      <c r="H3" s="18"/>
    </row>
    <row r="4" spans="1:8" x14ac:dyDescent="0.2">
      <c r="A4" s="18" t="s">
        <v>61</v>
      </c>
      <c r="B4" s="18">
        <f>B2-B3</f>
        <v>12500</v>
      </c>
      <c r="C4" s="18">
        <f>C2-C3</f>
        <v>6000</v>
      </c>
      <c r="D4" s="18">
        <f>D2-D3</f>
        <v>3900</v>
      </c>
      <c r="E4" s="18">
        <f>E2-E3</f>
        <v>135650</v>
      </c>
      <c r="F4" s="18">
        <f>F2-F3</f>
        <v>12500</v>
      </c>
      <c r="G4" s="18"/>
      <c r="H4" s="18"/>
    </row>
    <row r="5" spans="1:8" ht="30" x14ac:dyDescent="0.2">
      <c r="A5" s="19" t="s">
        <v>249</v>
      </c>
      <c r="B5" s="18">
        <f>'sales and collections'!B10</f>
        <v>230000</v>
      </c>
      <c r="C5" s="18">
        <f>'sales and collections'!C10</f>
        <v>480000</v>
      </c>
      <c r="D5" s="18">
        <f>'sales and collections'!D10</f>
        <v>740000</v>
      </c>
      <c r="E5" s="18">
        <f>'sales and collections'!E10</f>
        <v>520000</v>
      </c>
      <c r="F5" s="18">
        <f>SUM(B5:E5)</f>
        <v>1970000</v>
      </c>
      <c r="G5" s="18"/>
      <c r="H5" s="18"/>
    </row>
    <row r="6" spans="1:8" x14ac:dyDescent="0.2">
      <c r="A6" s="20" t="s">
        <v>250</v>
      </c>
      <c r="B6" s="18"/>
      <c r="C6" s="18"/>
      <c r="D6" s="18"/>
      <c r="E6" s="18"/>
      <c r="F6" s="18"/>
      <c r="G6" s="18"/>
      <c r="H6" s="18"/>
    </row>
    <row r="7" spans="1:8" ht="30" x14ac:dyDescent="0.2">
      <c r="A7" s="21" t="s">
        <v>248</v>
      </c>
      <c r="B7" s="18">
        <f>'budget materiali diretti'!B17</f>
        <v>49500</v>
      </c>
      <c r="C7" s="18">
        <f>'budget materiali diretti'!C17</f>
        <v>72300</v>
      </c>
      <c r="D7" s="18">
        <f>'budget materiali diretti'!D17</f>
        <v>100050</v>
      </c>
      <c r="E7" s="18">
        <f>'budget materiali diretti'!E17</f>
        <v>79350</v>
      </c>
      <c r="F7" s="18">
        <f>SUM(B7:E7)</f>
        <v>301200</v>
      </c>
      <c r="G7" s="18"/>
      <c r="H7" s="18"/>
    </row>
    <row r="8" spans="1:8" x14ac:dyDescent="0.2">
      <c r="A8" s="18" t="s">
        <v>45</v>
      </c>
      <c r="B8" s="18">
        <f>'budget della mod'!B4</f>
        <v>84000</v>
      </c>
      <c r="C8" s="18">
        <f>'budget della mod'!C4</f>
        <v>192000</v>
      </c>
      <c r="D8" s="18">
        <f>'budget della mod'!D4</f>
        <v>216000</v>
      </c>
      <c r="E8" s="18">
        <f>'budget della mod'!E4</f>
        <v>114000</v>
      </c>
      <c r="F8" s="18">
        <f>'budget della mod'!F4</f>
        <v>606000</v>
      </c>
      <c r="G8" s="18"/>
      <c r="H8" s="18"/>
    </row>
    <row r="9" spans="1:8" x14ac:dyDescent="0.2">
      <c r="A9" s="18" t="s">
        <v>53</v>
      </c>
      <c r="B9" s="18">
        <f>'budget dei costi generali di pr'!B8</f>
        <v>68000</v>
      </c>
      <c r="C9" s="18">
        <f>'budget dei costi generali di pr'!C8</f>
        <v>96800</v>
      </c>
      <c r="D9" s="18">
        <f>'budget dei costi generali di pr'!D8</f>
        <v>103200</v>
      </c>
      <c r="E9" s="18">
        <f>'budget dei costi generali di pr'!E8</f>
        <v>76000</v>
      </c>
      <c r="F9" s="18">
        <f t="shared" ref="F9:F14" si="0">SUM(B9:E9)</f>
        <v>344000</v>
      </c>
      <c r="G9" s="18"/>
      <c r="H9" s="18"/>
    </row>
    <row r="10" spans="1:8" x14ac:dyDescent="0.2">
      <c r="A10" s="18" t="s">
        <v>58</v>
      </c>
      <c r="B10" s="18">
        <v>107000</v>
      </c>
      <c r="C10" s="18">
        <v>143000</v>
      </c>
      <c r="D10" s="18">
        <v>161000</v>
      </c>
      <c r="E10" s="18">
        <v>125000</v>
      </c>
      <c r="F10" s="18">
        <f t="shared" si="0"/>
        <v>536000</v>
      </c>
      <c r="G10" s="18"/>
      <c r="H10" s="18"/>
    </row>
    <row r="11" spans="1:8" x14ac:dyDescent="0.2">
      <c r="A11" s="18" t="s">
        <v>59</v>
      </c>
      <c r="B11" s="18">
        <v>50000</v>
      </c>
      <c r="C11" s="18">
        <v>40000</v>
      </c>
      <c r="D11" s="18">
        <v>20000</v>
      </c>
      <c r="E11" s="18">
        <v>20000</v>
      </c>
      <c r="F11" s="18">
        <f t="shared" si="0"/>
        <v>130000</v>
      </c>
      <c r="G11" s="18"/>
      <c r="H11" s="18"/>
    </row>
    <row r="12" spans="1:8" x14ac:dyDescent="0.2">
      <c r="A12" s="18" t="s">
        <v>60</v>
      </c>
      <c r="B12" s="18">
        <v>8000</v>
      </c>
      <c r="C12" s="18">
        <v>8000</v>
      </c>
      <c r="D12" s="18">
        <v>8000</v>
      </c>
      <c r="E12" s="18">
        <v>8000</v>
      </c>
      <c r="F12" s="18">
        <f t="shared" si="0"/>
        <v>32000</v>
      </c>
      <c r="G12" s="18"/>
      <c r="H12" s="18"/>
    </row>
    <row r="13" spans="1:8" x14ac:dyDescent="0.2">
      <c r="A13" s="18" t="s">
        <v>1</v>
      </c>
      <c r="B13" s="18">
        <f>SUM(B7:B12)</f>
        <v>366500</v>
      </c>
      <c r="C13" s="18">
        <f>SUM(C7:C12)</f>
        <v>552100</v>
      </c>
      <c r="D13" s="18">
        <f>SUM(D7:D12)</f>
        <v>608250</v>
      </c>
      <c r="E13" s="18">
        <f>SUM(E7:E12)</f>
        <v>422350</v>
      </c>
      <c r="F13" s="18">
        <f t="shared" si="0"/>
        <v>1949200</v>
      </c>
      <c r="G13" s="18"/>
      <c r="H13" s="18"/>
    </row>
    <row r="14" spans="1:8" x14ac:dyDescent="0.2">
      <c r="A14" s="18" t="s">
        <v>251</v>
      </c>
      <c r="B14" s="18">
        <f>B5-B13</f>
        <v>-136500</v>
      </c>
      <c r="C14" s="18">
        <f>C5-C13</f>
        <v>-72100</v>
      </c>
      <c r="D14" s="18">
        <f>D5-D13</f>
        <v>131750</v>
      </c>
      <c r="E14" s="18">
        <f>E5-E13</f>
        <v>97650</v>
      </c>
      <c r="F14" s="18">
        <f t="shared" si="0"/>
        <v>20800</v>
      </c>
      <c r="G14" s="18"/>
      <c r="H14" s="18"/>
    </row>
    <row r="15" spans="1:8" ht="30" x14ac:dyDescent="0.25">
      <c r="A15" s="21" t="s">
        <v>253</v>
      </c>
      <c r="B15" s="18">
        <f>B4+B14</f>
        <v>-124000</v>
      </c>
      <c r="C15" s="18">
        <f>C4+C14</f>
        <v>-66100</v>
      </c>
      <c r="D15" s="18">
        <f>D4+D14</f>
        <v>135650</v>
      </c>
      <c r="E15" s="18">
        <f>E4+E14</f>
        <v>233300</v>
      </c>
      <c r="F15" s="5">
        <f>F4+F14</f>
        <v>33300</v>
      </c>
      <c r="G15" s="18" t="s">
        <v>70</v>
      </c>
      <c r="H15" s="18"/>
    </row>
    <row r="16" spans="1:8" x14ac:dyDescent="0.2">
      <c r="A16" s="18" t="s">
        <v>63</v>
      </c>
      <c r="B16" s="18"/>
      <c r="C16" s="18"/>
      <c r="D16" s="18"/>
      <c r="E16" s="18"/>
      <c r="F16" s="18"/>
      <c r="G16" s="18"/>
      <c r="H16" s="18"/>
    </row>
    <row r="17" spans="1:8" x14ac:dyDescent="0.2">
      <c r="A17" s="18" t="s">
        <v>64</v>
      </c>
      <c r="B17" s="18">
        <v>130000</v>
      </c>
      <c r="C17" s="18">
        <v>70000</v>
      </c>
      <c r="D17" s="18"/>
      <c r="E17" s="18"/>
      <c r="F17" s="18">
        <f>SUM(B17:E17)</f>
        <v>200000</v>
      </c>
      <c r="G17" s="18"/>
      <c r="H17" s="18"/>
    </row>
    <row r="18" spans="1:8" x14ac:dyDescent="0.2">
      <c r="A18" s="18" t="s">
        <v>65</v>
      </c>
      <c r="B18" s="18"/>
      <c r="C18" s="18"/>
      <c r="D18" s="18"/>
      <c r="E18" s="18">
        <v>-200000</v>
      </c>
      <c r="F18" s="18">
        <f>SUM(B18:E18)</f>
        <v>-200000</v>
      </c>
      <c r="G18" s="18"/>
      <c r="H18" s="18"/>
    </row>
    <row r="19" spans="1:8" x14ac:dyDescent="0.2">
      <c r="A19" s="18" t="s">
        <v>66</v>
      </c>
      <c r="B19" s="18"/>
      <c r="C19" s="18"/>
      <c r="D19" s="18"/>
      <c r="E19" s="18">
        <v>-21900</v>
      </c>
      <c r="F19" s="18">
        <f>SUM(B19:E19)</f>
        <v>-21900</v>
      </c>
      <c r="G19" s="18"/>
      <c r="H19" s="18"/>
    </row>
    <row r="20" spans="1:8" x14ac:dyDescent="0.2">
      <c r="A20" s="18" t="s">
        <v>68</v>
      </c>
      <c r="B20" s="18">
        <f>SUM(B17:B19)</f>
        <v>130000</v>
      </c>
      <c r="C20" s="18">
        <f>SUM(C17:C19)</f>
        <v>70000</v>
      </c>
      <c r="D20" s="18">
        <f>SUM(D17:D19)</f>
        <v>0</v>
      </c>
      <c r="E20" s="18">
        <f>SUM(E17:E19)</f>
        <v>-221900</v>
      </c>
      <c r="F20" s="18">
        <f>SUM(B20:E20)</f>
        <v>-21900</v>
      </c>
      <c r="G20" s="18"/>
      <c r="H20" s="18"/>
    </row>
    <row r="21" spans="1:8" ht="30" x14ac:dyDescent="0.2">
      <c r="A21" s="21" t="s">
        <v>252</v>
      </c>
      <c r="B21" s="18">
        <f>B2+B14+B20</f>
        <v>36000</v>
      </c>
      <c r="C21" s="18">
        <f>C2+C14+C20</f>
        <v>33900</v>
      </c>
      <c r="D21" s="18">
        <f>D2+D14+D20</f>
        <v>165650</v>
      </c>
      <c r="E21" s="18">
        <f>E2+E14+E20</f>
        <v>41400</v>
      </c>
      <c r="F21" s="18">
        <f>F2+F14+F20</f>
        <v>41400</v>
      </c>
      <c r="G21" s="18"/>
      <c r="H21" s="18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D1" zoomScale="232" zoomScaleNormal="232" zoomScalePageLayoutView="232" workbookViewId="0"/>
  </sheetViews>
  <sheetFormatPr defaultColWidth="8.85546875" defaultRowHeight="15" x14ac:dyDescent="0.25"/>
  <sheetData>
    <row r="1" spans="1:3" x14ac:dyDescent="0.2">
      <c r="A1">
        <f>input!B39*'budget di cassa'!B17*input!A40</f>
        <v>15600</v>
      </c>
    </row>
    <row r="2" spans="1:3" x14ac:dyDescent="0.2">
      <c r="A2">
        <f>input!B39*'budget di cassa'!C17*input!A41</f>
        <v>6300</v>
      </c>
    </row>
    <row r="3" spans="1:3" x14ac:dyDescent="0.2">
      <c r="A3">
        <f>SUM(A1:A2)</f>
        <v>21900</v>
      </c>
      <c r="B3" t="s">
        <v>233</v>
      </c>
    </row>
    <row r="4" spans="1:3" x14ac:dyDescent="0.2">
      <c r="C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zoomScale="190" zoomScaleNormal="190" zoomScalePageLayoutView="190" workbookViewId="0">
      <selection activeCell="A4" sqref="A4"/>
    </sheetView>
  </sheetViews>
  <sheetFormatPr defaultColWidth="8.85546875" defaultRowHeight="15" x14ac:dyDescent="0.25"/>
  <cols>
    <col min="1" max="1" width="22.85546875" bestFit="1" customWidth="1"/>
    <col min="2" max="2" width="9.28515625" bestFit="1" customWidth="1"/>
  </cols>
  <sheetData>
    <row r="1" spans="1:3" x14ac:dyDescent="0.2">
      <c r="A1" t="s">
        <v>13</v>
      </c>
      <c r="B1" s="1">
        <f>'sales and collections'!F2</f>
        <v>2000000</v>
      </c>
    </row>
    <row r="2" spans="1:3" x14ac:dyDescent="0.2">
      <c r="A2" t="s">
        <v>56</v>
      </c>
      <c r="B2" s="1">
        <f>'full pr cost, COGS and FG EI  '!D5*input!F3</f>
        <v>1300000</v>
      </c>
    </row>
    <row r="3" spans="1:3" x14ac:dyDescent="0.2">
      <c r="A3" t="s">
        <v>82</v>
      </c>
      <c r="B3" s="1">
        <f>B1-B2</f>
        <v>700000</v>
      </c>
    </row>
    <row r="4" spans="1:3" x14ac:dyDescent="0.2">
      <c r="A4" t="s">
        <v>83</v>
      </c>
      <c r="B4" s="1">
        <f>'budget costi vendita e ammi'!F10</f>
        <v>576000</v>
      </c>
    </row>
    <row r="5" spans="1:3" x14ac:dyDescent="0.2">
      <c r="A5" t="s">
        <v>84</v>
      </c>
      <c r="B5" s="1">
        <f>B3-B4</f>
        <v>124000</v>
      </c>
    </row>
    <row r="6" spans="1:3" x14ac:dyDescent="0.2">
      <c r="A6" t="s">
        <v>66</v>
      </c>
      <c r="B6">
        <f>interessi!A3</f>
        <v>21900</v>
      </c>
      <c r="C6" t="s">
        <v>226</v>
      </c>
    </row>
    <row r="7" spans="1:3" x14ac:dyDescent="0.2">
      <c r="A7" t="s">
        <v>92</v>
      </c>
      <c r="B7" s="1">
        <f>B5-B6</f>
        <v>102100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zoomScale="232" zoomScaleNormal="232" zoomScalePageLayoutView="232" workbookViewId="0">
      <selection activeCell="B3" sqref="B3"/>
    </sheetView>
  </sheetViews>
  <sheetFormatPr defaultColWidth="8.85546875" defaultRowHeight="15" x14ac:dyDescent="0.25"/>
  <cols>
    <col min="1" max="1" width="27.85546875" style="1" bestFit="1" customWidth="1"/>
    <col min="2" max="16384" width="8.85546875" style="1"/>
  </cols>
  <sheetData>
    <row r="1" spans="1:2" x14ac:dyDescent="0.25">
      <c r="A1" s="1" t="s">
        <v>93</v>
      </c>
    </row>
    <row r="2" spans="1:2" x14ac:dyDescent="0.2">
      <c r="A2" s="1" t="s">
        <v>94</v>
      </c>
      <c r="B2" s="1">
        <f>'budget di cassa'!F21</f>
        <v>41400</v>
      </c>
    </row>
    <row r="3" spans="1:2" x14ac:dyDescent="0.2">
      <c r="A3" s="1" t="s">
        <v>8</v>
      </c>
      <c r="B3" s="3">
        <f>input!B6*'sales and collections'!E2</f>
        <v>120000</v>
      </c>
    </row>
    <row r="4" spans="1:2" x14ac:dyDescent="0.2">
      <c r="A4" s="1" t="s">
        <v>95</v>
      </c>
      <c r="B4" s="1">
        <f>'budget materiali diretti'!I4</f>
        <v>4500</v>
      </c>
    </row>
    <row r="5" spans="1:2" x14ac:dyDescent="0.2">
      <c r="A5" s="1" t="s">
        <v>96</v>
      </c>
      <c r="B5" s="1">
        <f>'full pr cost, COGS and FG EI  '!B33</f>
        <v>39000</v>
      </c>
    </row>
    <row r="6" spans="1:2" x14ac:dyDescent="0.2">
      <c r="A6" s="1" t="s">
        <v>97</v>
      </c>
      <c r="B6" s="1">
        <f>SUM(B2:B5)</f>
        <v>204900</v>
      </c>
    </row>
    <row r="7" spans="1:2" x14ac:dyDescent="0.2">
      <c r="A7" s="1" t="s">
        <v>98</v>
      </c>
      <c r="B7" s="1">
        <f>input!B43</f>
        <v>80000</v>
      </c>
    </row>
    <row r="8" spans="1:2" x14ac:dyDescent="0.2">
      <c r="A8" s="1" t="s">
        <v>99</v>
      </c>
      <c r="B8" s="1">
        <f>input!B44+input!F37</f>
        <v>830000</v>
      </c>
    </row>
    <row r="9" spans="1:2" x14ac:dyDescent="0.2">
      <c r="A9" s="1" t="s">
        <v>101</v>
      </c>
      <c r="B9" s="1">
        <f>-input!B47</f>
        <v>-392000</v>
      </c>
    </row>
    <row r="10" spans="1:2" x14ac:dyDescent="0.25">
      <c r="A10" s="1" t="s">
        <v>104</v>
      </c>
      <c r="B10" s="1">
        <f>SUM(B7:B9)</f>
        <v>518000</v>
      </c>
    </row>
    <row r="11" spans="1:2" x14ac:dyDescent="0.2">
      <c r="A11" s="1" t="s">
        <v>105</v>
      </c>
      <c r="B11" s="3">
        <f>B6+B10</f>
        <v>722900</v>
      </c>
    </row>
    <row r="12" spans="1:2" x14ac:dyDescent="0.2">
      <c r="A12" s="1" t="s">
        <v>106</v>
      </c>
      <c r="B12" s="1">
        <f>'budget materiali diretti'!E16</f>
        <v>27900</v>
      </c>
    </row>
    <row r="13" spans="1:2" x14ac:dyDescent="0.2">
      <c r="A13" s="1" t="s">
        <v>108</v>
      </c>
      <c r="B13" s="1">
        <f>input!B51</f>
        <v>695000</v>
      </c>
    </row>
    <row r="14" spans="1:2" x14ac:dyDescent="0.2">
      <c r="A14" s="1" t="s">
        <v>110</v>
      </c>
      <c r="B14" s="3">
        <f>B12+B13</f>
        <v>722900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66" zoomScaleNormal="166" zoomScalePageLayoutView="166" workbookViewId="0">
      <selection activeCell="E10" sqref="E10"/>
    </sheetView>
  </sheetViews>
  <sheetFormatPr defaultColWidth="8.85546875" defaultRowHeight="15" x14ac:dyDescent="0.25"/>
  <cols>
    <col min="1" max="1" width="28.28515625" style="1" bestFit="1" customWidth="1"/>
    <col min="2" max="16384" width="8.85546875" style="1"/>
  </cols>
  <sheetData>
    <row r="1" spans="1:6" x14ac:dyDescent="0.2">
      <c r="B1" s="1">
        <v>1</v>
      </c>
      <c r="C1" s="1">
        <v>2</v>
      </c>
      <c r="D1" s="1">
        <v>3</v>
      </c>
      <c r="E1" s="1">
        <v>4</v>
      </c>
      <c r="F1" s="1" t="s">
        <v>1</v>
      </c>
    </row>
    <row r="2" spans="1:6" x14ac:dyDescent="0.2">
      <c r="A2" s="1" t="s">
        <v>6</v>
      </c>
      <c r="B2" s="1">
        <f>input!B3*input!B4</f>
        <v>200000</v>
      </c>
      <c r="C2" s="1">
        <f>input!C3*input!C4</f>
        <v>600000</v>
      </c>
      <c r="D2" s="1">
        <f>input!D3*input!D4</f>
        <v>800000</v>
      </c>
      <c r="E2" s="1">
        <f>input!E3*input!E4</f>
        <v>400000</v>
      </c>
      <c r="F2" s="4">
        <f>SUM(B2:E2)</f>
        <v>2000000</v>
      </c>
    </row>
    <row r="4" spans="1:6" x14ac:dyDescent="0.2">
      <c r="A4" s="1" t="s">
        <v>7</v>
      </c>
    </row>
    <row r="5" spans="1:6" ht="30" x14ac:dyDescent="0.2">
      <c r="A5" s="8" t="s">
        <v>141</v>
      </c>
      <c r="B5" s="5">
        <f>input!B7</f>
        <v>90000</v>
      </c>
    </row>
    <row r="6" spans="1:6" x14ac:dyDescent="0.2">
      <c r="A6" s="1" t="s">
        <v>9</v>
      </c>
      <c r="B6" s="1">
        <f>input!B5*'sales and collections'!B2</f>
        <v>140000</v>
      </c>
      <c r="C6" s="1">
        <f>input!B6*'sales and collections'!B2</f>
        <v>60000</v>
      </c>
    </row>
    <row r="7" spans="1:6" x14ac:dyDescent="0.2">
      <c r="A7" s="1" t="s">
        <v>10</v>
      </c>
      <c r="C7" s="3">
        <f>input!B5*'sales and collections'!C2</f>
        <v>420000</v>
      </c>
      <c r="D7" s="1">
        <f>input!B6*'sales and collections'!C2</f>
        <v>180000</v>
      </c>
    </row>
    <row r="8" spans="1:6" x14ac:dyDescent="0.2">
      <c r="A8" s="1" t="s">
        <v>11</v>
      </c>
      <c r="D8" s="1">
        <f>input!B5*'sales and collections'!D2</f>
        <v>560000</v>
      </c>
      <c r="E8" s="1">
        <f>input!B6*'sales and collections'!D2</f>
        <v>240000</v>
      </c>
    </row>
    <row r="9" spans="1:6" x14ac:dyDescent="0.2">
      <c r="A9" s="1" t="s">
        <v>12</v>
      </c>
      <c r="E9" s="1">
        <f>input!B5*'sales and collections'!E2</f>
        <v>280000</v>
      </c>
    </row>
    <row r="10" spans="1:6" x14ac:dyDescent="0.2">
      <c r="A10" s="1" t="s">
        <v>1</v>
      </c>
      <c r="B10" s="4">
        <f>SUM(B5:B9)</f>
        <v>230000</v>
      </c>
      <c r="C10" s="4">
        <f>SUM(C5:C9)</f>
        <v>480000</v>
      </c>
      <c r="D10" s="4">
        <f>SUM(D5:D9)</f>
        <v>740000</v>
      </c>
      <c r="E10" s="4">
        <f>SUM(E8:E9)</f>
        <v>520000</v>
      </c>
      <c r="F10" s="1">
        <f>SUM(B10:E10)</f>
        <v>1970000</v>
      </c>
    </row>
    <row r="12" spans="1:6" x14ac:dyDescent="0.2">
      <c r="D12" s="5" t="s">
        <v>142</v>
      </c>
    </row>
    <row r="14" spans="1:6" x14ac:dyDescent="0.2">
      <c r="A14" s="1" t="s">
        <v>143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166" zoomScaleNormal="166" zoomScalePageLayoutView="166" workbookViewId="0">
      <selection activeCell="H8" sqref="H8"/>
    </sheetView>
  </sheetViews>
  <sheetFormatPr defaultColWidth="8.85546875" defaultRowHeight="15" x14ac:dyDescent="0.25"/>
  <cols>
    <col min="1" max="1" width="29.85546875" bestFit="1" customWidth="1"/>
    <col min="6" max="6" width="10.140625" bestFit="1" customWidth="1"/>
  </cols>
  <sheetData>
    <row r="1" spans="1:8" x14ac:dyDescent="0.2">
      <c r="B1">
        <v>1</v>
      </c>
      <c r="C1">
        <v>2</v>
      </c>
      <c r="D1">
        <v>3</v>
      </c>
      <c r="E1">
        <v>4</v>
      </c>
    </row>
    <row r="2" spans="1:8" x14ac:dyDescent="0.2">
      <c r="A2" t="s">
        <v>13</v>
      </c>
      <c r="B2" s="1">
        <f>input!B3</f>
        <v>10000</v>
      </c>
      <c r="C2" s="1">
        <f>input!C3</f>
        <v>30000</v>
      </c>
      <c r="D2" s="1">
        <f>input!D3</f>
        <v>40000</v>
      </c>
      <c r="E2" s="1">
        <f>input!E3</f>
        <v>20000</v>
      </c>
      <c r="F2" s="11">
        <f>SUM(B2:E2)</f>
        <v>100000</v>
      </c>
      <c r="G2" t="s">
        <v>147</v>
      </c>
    </row>
    <row r="3" spans="1:8" x14ac:dyDescent="0.25">
      <c r="A3" t="s">
        <v>19</v>
      </c>
      <c r="B3" s="23">
        <f>input!$B$10*'budget di produzione'!C2</f>
        <v>6000</v>
      </c>
      <c r="C3" s="26">
        <f>input!$B$10*'budget di produzione'!D2</f>
        <v>8000</v>
      </c>
      <c r="D3" s="28">
        <f>input!$B$10*'budget di produzione'!E2</f>
        <v>4000</v>
      </c>
      <c r="E3" s="11">
        <f>input!B12</f>
        <v>3000</v>
      </c>
      <c r="F3" t="s">
        <v>116</v>
      </c>
      <c r="G3" s="9" t="s">
        <v>151</v>
      </c>
    </row>
    <row r="4" spans="1:8" x14ac:dyDescent="0.2">
      <c r="A4" t="s">
        <v>20</v>
      </c>
      <c r="B4" s="1">
        <f>SUM(B2:B3)</f>
        <v>16000</v>
      </c>
      <c r="C4" s="1">
        <f>SUM(C2:C3)</f>
        <v>38000</v>
      </c>
      <c r="D4" s="1">
        <f>SUM(D2:D3)</f>
        <v>44000</v>
      </c>
      <c r="E4" s="1">
        <f>SUM(E2:E3)</f>
        <v>23000</v>
      </c>
      <c r="F4" s="1">
        <v>103000</v>
      </c>
      <c r="G4" s="9" t="s">
        <v>151</v>
      </c>
    </row>
    <row r="5" spans="1:8" x14ac:dyDescent="0.2">
      <c r="A5" t="s">
        <v>21</v>
      </c>
      <c r="B5" s="5">
        <f>input!B11</f>
        <v>2000</v>
      </c>
      <c r="C5" s="4">
        <f>B3</f>
        <v>6000</v>
      </c>
      <c r="D5" s="25">
        <f>C3</f>
        <v>8000</v>
      </c>
      <c r="E5" s="27">
        <f>D3</f>
        <v>4000</v>
      </c>
      <c r="F5" s="11">
        <v>2000</v>
      </c>
      <c r="G5" s="9" t="s">
        <v>151</v>
      </c>
    </row>
    <row r="6" spans="1:8" x14ac:dyDescent="0.2">
      <c r="A6" s="23" t="s">
        <v>22</v>
      </c>
      <c r="B6" s="1">
        <f>B4-B5</f>
        <v>14000</v>
      </c>
      <c r="C6" s="1">
        <f>C4-C5</f>
        <v>32000</v>
      </c>
      <c r="D6" s="1">
        <f>D4-D5</f>
        <v>36000</v>
      </c>
      <c r="E6" s="1">
        <f>E4-E5</f>
        <v>19000</v>
      </c>
      <c r="F6" s="1">
        <f>SUM(B6:E6)</f>
        <v>101000</v>
      </c>
    </row>
    <row r="7" spans="1:8" x14ac:dyDescent="0.2">
      <c r="A7" t="s">
        <v>150</v>
      </c>
      <c r="G7" s="10">
        <f>F2+E3-B5</f>
        <v>101000</v>
      </c>
      <c r="H7" t="s">
        <v>152</v>
      </c>
    </row>
    <row r="8" spans="1:8" x14ac:dyDescent="0.2">
      <c r="B8" t="s">
        <v>148</v>
      </c>
      <c r="H8" t="s">
        <v>153</v>
      </c>
    </row>
    <row r="9" spans="1:8" x14ac:dyDescent="0.2">
      <c r="B9" t="s">
        <v>149</v>
      </c>
    </row>
    <row r="10" spans="1:8" x14ac:dyDescent="0.2">
      <c r="A10" t="s">
        <v>144</v>
      </c>
    </row>
    <row r="11" spans="1:8" x14ac:dyDescent="0.2">
      <c r="A11" t="s">
        <v>145</v>
      </c>
    </row>
    <row r="12" spans="1:8" x14ac:dyDescent="0.2">
      <c r="A12" s="9" t="s">
        <v>146</v>
      </c>
    </row>
    <row r="14" spans="1:8" x14ac:dyDescent="0.2">
      <c r="E1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66" zoomScaleNormal="166" zoomScalePageLayoutView="166" workbookViewId="0">
      <selection activeCell="F17" sqref="F17"/>
    </sheetView>
  </sheetViews>
  <sheetFormatPr defaultColWidth="8.85546875" defaultRowHeight="15" x14ac:dyDescent="0.25"/>
  <cols>
    <col min="1" max="1" width="36.7109375" style="1" bestFit="1" customWidth="1"/>
    <col min="2" max="16384" width="8.85546875" style="1"/>
  </cols>
  <sheetData>
    <row r="1" spans="1:10" x14ac:dyDescent="0.2">
      <c r="B1" s="1">
        <v>1</v>
      </c>
      <c r="C1" s="1">
        <v>2</v>
      </c>
      <c r="D1" s="1">
        <v>3</v>
      </c>
      <c r="E1" s="1">
        <v>4</v>
      </c>
      <c r="F1" s="1" t="s">
        <v>162</v>
      </c>
    </row>
    <row r="2" spans="1:10" x14ac:dyDescent="0.2">
      <c r="A2" s="1" t="s">
        <v>157</v>
      </c>
      <c r="B2" s="1">
        <f>'budget di produzione'!B6</f>
        <v>14000</v>
      </c>
      <c r="C2" s="1">
        <f>'budget di produzione'!C6</f>
        <v>32000</v>
      </c>
      <c r="D2" s="1">
        <f>'budget di produzione'!D6</f>
        <v>36000</v>
      </c>
      <c r="E2" s="1">
        <f>'budget di produzione'!E6</f>
        <v>19000</v>
      </c>
      <c r="F2" s="1">
        <f>SUM(B2:E2)</f>
        <v>101000</v>
      </c>
      <c r="G2" s="1" t="s">
        <v>163</v>
      </c>
    </row>
    <row r="3" spans="1:10" ht="30" x14ac:dyDescent="0.2">
      <c r="A3" s="7" t="s">
        <v>158</v>
      </c>
      <c r="B3" s="1">
        <f>input!$B$14*'budget materiali diretti'!B2</f>
        <v>210000</v>
      </c>
      <c r="C3" s="1">
        <f>input!$B$14*'budget materiali diretti'!C2</f>
        <v>480000</v>
      </c>
      <c r="D3" s="1">
        <f>input!$B$14*'budget materiali diretti'!D2</f>
        <v>540000</v>
      </c>
      <c r="E3" s="1">
        <f>input!$B$14*'budget materiali diretti'!E2</f>
        <v>285000</v>
      </c>
      <c r="F3" s="1">
        <f>SUM(B3:E3)</f>
        <v>1515000</v>
      </c>
      <c r="G3" s="1" t="s">
        <v>163</v>
      </c>
      <c r="H3" s="5" t="s">
        <v>165</v>
      </c>
    </row>
    <row r="4" spans="1:10" ht="30" x14ac:dyDescent="0.25">
      <c r="A4" s="7" t="s">
        <v>159</v>
      </c>
      <c r="B4" s="3">
        <f>input!B15*'budget materiali diretti'!C3</f>
        <v>48000</v>
      </c>
      <c r="C4" s="5">
        <f>input!B15*'budget materiali diretti'!D3</f>
        <v>54000</v>
      </c>
      <c r="D4" s="5">
        <f>input!B15*'budget materiali diretti'!E3</f>
        <v>28500</v>
      </c>
      <c r="E4" s="1">
        <f>input!B21</f>
        <v>22500</v>
      </c>
      <c r="F4" s="5">
        <v>22500</v>
      </c>
      <c r="G4" s="1" t="s">
        <v>116</v>
      </c>
      <c r="H4" s="1" t="s">
        <v>164</v>
      </c>
      <c r="I4" s="5">
        <f>F4*0.2</f>
        <v>4500</v>
      </c>
      <c r="J4" s="1" t="s">
        <v>237</v>
      </c>
    </row>
    <row r="5" spans="1:10" x14ac:dyDescent="0.2">
      <c r="A5" s="1" t="s">
        <v>20</v>
      </c>
      <c r="B5" s="1">
        <f>SUM(B3:B4)</f>
        <v>258000</v>
      </c>
      <c r="C5" s="1">
        <f>SUM(C3:C4)</f>
        <v>534000</v>
      </c>
      <c r="D5" s="1">
        <f>SUM(D3:D4)</f>
        <v>568500</v>
      </c>
      <c r="E5" s="1">
        <f>SUM(E3:E4)</f>
        <v>307500</v>
      </c>
      <c r="F5" s="1">
        <f>F3+F4</f>
        <v>1537500</v>
      </c>
      <c r="G5" s="5" t="s">
        <v>164</v>
      </c>
      <c r="H5" s="5">
        <f>B5+C5+D5+E5</f>
        <v>1668000</v>
      </c>
    </row>
    <row r="6" spans="1:10" x14ac:dyDescent="0.25">
      <c r="A6" s="1" t="s">
        <v>31</v>
      </c>
      <c r="B6" s="1">
        <f>input!B16</f>
        <v>21000</v>
      </c>
      <c r="C6" s="3">
        <f>B4</f>
        <v>48000</v>
      </c>
      <c r="D6" s="5">
        <f>C4</f>
        <v>54000</v>
      </c>
      <c r="E6" s="5">
        <f>D4</f>
        <v>28500</v>
      </c>
      <c r="F6" s="1">
        <f>B6</f>
        <v>21000</v>
      </c>
      <c r="G6" s="1" t="s">
        <v>164</v>
      </c>
      <c r="I6" s="1">
        <f>F6*0.2</f>
        <v>4200</v>
      </c>
      <c r="J6" s="1" t="s">
        <v>236</v>
      </c>
    </row>
    <row r="7" spans="1:10" x14ac:dyDescent="0.2">
      <c r="A7" s="1" t="s">
        <v>255</v>
      </c>
      <c r="B7" s="4">
        <f>B5-B6</f>
        <v>237000</v>
      </c>
      <c r="C7" s="4">
        <f>C5-C6</f>
        <v>486000</v>
      </c>
      <c r="D7" s="4">
        <f>D5-D6</f>
        <v>514500</v>
      </c>
      <c r="E7" s="4">
        <f>E5-E6</f>
        <v>279000</v>
      </c>
      <c r="F7" s="1">
        <f>F5-F6</f>
        <v>1516500</v>
      </c>
      <c r="G7" s="1">
        <f>B7+C7+D7+E7</f>
        <v>1516500</v>
      </c>
    </row>
    <row r="8" spans="1:10" x14ac:dyDescent="0.2">
      <c r="A8" s="3" t="s">
        <v>32</v>
      </c>
      <c r="B8" s="3">
        <f>input!B17*'budget materiali diretti'!B7</f>
        <v>47400</v>
      </c>
      <c r="C8" s="1">
        <f>input!B17*'budget materiali diretti'!C7</f>
        <v>97200</v>
      </c>
      <c r="D8" s="4">
        <f>input!B17*'budget materiali diretti'!D7</f>
        <v>102900</v>
      </c>
      <c r="E8" s="4">
        <f>input!B17*'budget materiali diretti'!E7</f>
        <v>55800</v>
      </c>
      <c r="F8" s="1">
        <f>SUM(B8:E8)</f>
        <v>303300</v>
      </c>
      <c r="G8" s="1">
        <f>0.2*F7</f>
        <v>303300</v>
      </c>
      <c r="H8" s="1">
        <f>B8+C8+D8+E8</f>
        <v>303300</v>
      </c>
    </row>
    <row r="9" spans="1:10" ht="30" x14ac:dyDescent="0.2">
      <c r="A9" s="12" t="s">
        <v>160</v>
      </c>
      <c r="B9" s="1">
        <f>B3*input!$B$17</f>
        <v>42000</v>
      </c>
      <c r="C9" s="22">
        <f>C3*input!$B$17</f>
        <v>96000</v>
      </c>
      <c r="D9" s="4">
        <f>D3*input!$B$17</f>
        <v>108000</v>
      </c>
      <c r="E9" s="4">
        <f>E3*input!$B$17</f>
        <v>57000</v>
      </c>
      <c r="F9" s="1">
        <f>SUM(B9:E9)</f>
        <v>303000</v>
      </c>
      <c r="G9" s="1">
        <f>0.2*F3</f>
        <v>303000</v>
      </c>
      <c r="H9" s="5" t="s">
        <v>174</v>
      </c>
    </row>
    <row r="10" spans="1:10" x14ac:dyDescent="0.2">
      <c r="D10" s="1" t="s">
        <v>161</v>
      </c>
    </row>
    <row r="11" spans="1:10" x14ac:dyDescent="0.2">
      <c r="A11" s="1" t="s">
        <v>34</v>
      </c>
      <c r="H11" s="1" t="s">
        <v>169</v>
      </c>
      <c r="J11" s="5" t="s">
        <v>173</v>
      </c>
    </row>
    <row r="12" spans="1:10" x14ac:dyDescent="0.2">
      <c r="A12" s="1" t="s">
        <v>30</v>
      </c>
      <c r="B12" s="5">
        <f>input!B20</f>
        <v>25800</v>
      </c>
      <c r="C12" s="1" t="s">
        <v>167</v>
      </c>
      <c r="H12" s="1" t="s">
        <v>170</v>
      </c>
      <c r="J12" s="1">
        <v>303300</v>
      </c>
    </row>
    <row r="13" spans="1:10" x14ac:dyDescent="0.2">
      <c r="A13" s="1" t="s">
        <v>35</v>
      </c>
      <c r="B13" s="1">
        <f>input!B18*'budget materiali diretti'!B8</f>
        <v>23700</v>
      </c>
      <c r="C13" s="1">
        <f>input!B19*'budget materiali diretti'!B8</f>
        <v>23700</v>
      </c>
      <c r="H13" s="1" t="s">
        <v>171</v>
      </c>
      <c r="J13" s="1">
        <v>4200</v>
      </c>
    </row>
    <row r="14" spans="1:10" x14ac:dyDescent="0.2">
      <c r="A14" s="1" t="s">
        <v>36</v>
      </c>
      <c r="C14" s="1">
        <f>input!B18*'budget materiali diretti'!C8</f>
        <v>48600</v>
      </c>
      <c r="D14" s="1">
        <f>input!B19*'budget materiali diretti'!C8</f>
        <v>48600</v>
      </c>
      <c r="H14" s="1" t="s">
        <v>172</v>
      </c>
      <c r="J14" s="1">
        <v>4500</v>
      </c>
    </row>
    <row r="15" spans="1:10" x14ac:dyDescent="0.2">
      <c r="A15" s="1" t="s">
        <v>37</v>
      </c>
      <c r="D15" s="1">
        <f>input!B18*'budget materiali diretti'!D8</f>
        <v>51450</v>
      </c>
      <c r="E15" s="1">
        <f>input!B19*'budget materiali diretti'!D8</f>
        <v>51450</v>
      </c>
      <c r="J15" s="1">
        <f>J12+J13-J14</f>
        <v>303000</v>
      </c>
    </row>
    <row r="16" spans="1:10" x14ac:dyDescent="0.2">
      <c r="A16" s="1" t="s">
        <v>38</v>
      </c>
      <c r="E16" s="5">
        <f>input!B18*'budget materiali diretti'!E8</f>
        <v>27900</v>
      </c>
      <c r="F16" s="5" t="s">
        <v>168</v>
      </c>
    </row>
    <row r="17" spans="1:6" x14ac:dyDescent="0.2">
      <c r="A17" s="1" t="s">
        <v>1</v>
      </c>
      <c r="B17" s="4">
        <f>SUM(B12:B16)</f>
        <v>49500</v>
      </c>
      <c r="C17" s="4">
        <f t="shared" ref="C17:E17" si="0">SUM(C12:C16)</f>
        <v>72300</v>
      </c>
      <c r="D17" s="4">
        <f t="shared" si="0"/>
        <v>100050</v>
      </c>
      <c r="E17" s="4">
        <f t="shared" si="0"/>
        <v>79350</v>
      </c>
      <c r="F17" s="1">
        <f>SUM(B17:E17)</f>
        <v>301200</v>
      </c>
    </row>
    <row r="19" spans="1:6" x14ac:dyDescent="0.25">
      <c r="A19" s="1" t="s">
        <v>154</v>
      </c>
    </row>
    <row r="20" spans="1:6" x14ac:dyDescent="0.2">
      <c r="A20" s="1" t="s">
        <v>155</v>
      </c>
    </row>
    <row r="21" spans="1:6" x14ac:dyDescent="0.2">
      <c r="A21" s="5" t="s">
        <v>156</v>
      </c>
    </row>
    <row r="22" spans="1:6" x14ac:dyDescent="0.25">
      <c r="A22" s="5" t="s">
        <v>241</v>
      </c>
    </row>
    <row r="23" spans="1:6" x14ac:dyDescent="0.25">
      <c r="A23" s="1" t="s">
        <v>166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="166" zoomScaleNormal="166" zoomScalePageLayoutView="166" workbookViewId="0">
      <selection activeCell="B3" sqref="B3:E3"/>
    </sheetView>
  </sheetViews>
  <sheetFormatPr defaultColWidth="8.85546875" defaultRowHeight="15" x14ac:dyDescent="0.25"/>
  <cols>
    <col min="1" max="1" width="34.140625" bestFit="1" customWidth="1"/>
  </cols>
  <sheetData>
    <row r="1" spans="1:6" x14ac:dyDescent="0.2">
      <c r="B1">
        <v>1</v>
      </c>
      <c r="C1">
        <v>2</v>
      </c>
      <c r="D1">
        <v>3</v>
      </c>
      <c r="E1">
        <v>4</v>
      </c>
      <c r="F1" t="s">
        <v>1</v>
      </c>
    </row>
    <row r="2" spans="1:6" x14ac:dyDescent="0.2">
      <c r="A2" t="s">
        <v>22</v>
      </c>
      <c r="B2" s="1">
        <f>'budget di produzione'!B6</f>
        <v>14000</v>
      </c>
      <c r="C2" s="1">
        <f>'budget di produzione'!C6</f>
        <v>32000</v>
      </c>
      <c r="D2" s="1">
        <f>'budget di produzione'!D6</f>
        <v>36000</v>
      </c>
      <c r="E2" s="1">
        <f>'budget di produzione'!E6</f>
        <v>19000</v>
      </c>
    </row>
    <row r="3" spans="1:6" x14ac:dyDescent="0.2">
      <c r="A3" t="s">
        <v>43</v>
      </c>
      <c r="B3">
        <f>input!B23*'budget della mod'!B2</f>
        <v>5600</v>
      </c>
      <c r="C3">
        <f>input!B23*'budget della mod'!C2</f>
        <v>12800</v>
      </c>
      <c r="D3">
        <f>input!B23*'budget della mod'!D2</f>
        <v>14400</v>
      </c>
      <c r="E3">
        <f>input!B23*'budget della mod'!E2</f>
        <v>7600</v>
      </c>
      <c r="F3" s="23">
        <f>SUM(B3:E3)</f>
        <v>40400</v>
      </c>
    </row>
    <row r="4" spans="1:6" x14ac:dyDescent="0.2">
      <c r="A4" t="s">
        <v>44</v>
      </c>
      <c r="B4">
        <f>input!B24*'budget della mod'!B3</f>
        <v>84000</v>
      </c>
      <c r="C4">
        <f>input!B24*'budget della mod'!C3</f>
        <v>192000</v>
      </c>
      <c r="D4">
        <f>input!B24*'budget della mod'!D3</f>
        <v>216000</v>
      </c>
      <c r="E4">
        <f>input!B24*'budget della mod'!E3</f>
        <v>114000</v>
      </c>
      <c r="F4">
        <f>SUM(B4:E4)</f>
        <v>606000</v>
      </c>
    </row>
    <row r="5" spans="1:6" x14ac:dyDescent="0.2">
      <c r="B5" s="9" t="s">
        <v>242</v>
      </c>
    </row>
    <row r="6" spans="1:6" x14ac:dyDescent="0.2">
      <c r="A6" s="9" t="s">
        <v>175</v>
      </c>
    </row>
    <row r="7" spans="1:6" x14ac:dyDescent="0.2">
      <c r="A7" t="s">
        <v>176</v>
      </c>
    </row>
    <row r="8" spans="1:6" x14ac:dyDescent="0.2">
      <c r="A8" t="s">
        <v>177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48" zoomScaleNormal="148" zoomScalePageLayoutView="148" workbookViewId="0">
      <selection activeCell="F6" sqref="F6"/>
    </sheetView>
  </sheetViews>
  <sheetFormatPr defaultColWidth="8.85546875" defaultRowHeight="15" x14ac:dyDescent="0.25"/>
  <cols>
    <col min="1" max="1" width="35.42578125" style="1" bestFit="1" customWidth="1"/>
    <col min="2" max="5" width="8.85546875" style="1"/>
    <col min="6" max="6" width="10.42578125" style="1" bestFit="1" customWidth="1"/>
    <col min="7" max="9" width="8.85546875" style="1"/>
    <col min="10" max="10" width="20.140625" style="1" customWidth="1"/>
    <col min="11" max="16384" width="8.85546875" style="1"/>
  </cols>
  <sheetData>
    <row r="1" spans="1:12" x14ac:dyDescent="0.2">
      <c r="B1" s="1">
        <v>1</v>
      </c>
      <c r="C1" s="1">
        <v>2</v>
      </c>
      <c r="D1" s="1">
        <v>3</v>
      </c>
      <c r="E1" s="1">
        <v>4</v>
      </c>
    </row>
    <row r="3" spans="1:12" x14ac:dyDescent="0.2">
      <c r="A3" s="1" t="s">
        <v>50</v>
      </c>
      <c r="B3" s="1">
        <f>'budget della mod'!B3</f>
        <v>5600</v>
      </c>
      <c r="C3" s="1">
        <f>'budget della mod'!C3</f>
        <v>12800</v>
      </c>
      <c r="D3" s="1">
        <f>'budget della mod'!D3</f>
        <v>14400</v>
      </c>
      <c r="E3" s="1">
        <f>'budget della mod'!E3</f>
        <v>7600</v>
      </c>
      <c r="F3" s="1">
        <f>SUM(B3:E3)</f>
        <v>40400</v>
      </c>
    </row>
    <row r="4" spans="1:12" x14ac:dyDescent="0.2">
      <c r="A4" s="1" t="s">
        <v>51</v>
      </c>
      <c r="B4" s="1">
        <f>input!B26*'budget dei costi generali di pr'!B3</f>
        <v>22400</v>
      </c>
      <c r="C4" s="1">
        <f>input!B26*'budget dei costi generali di pr'!C3</f>
        <v>51200</v>
      </c>
      <c r="D4" s="1">
        <f>input!B26*'budget dei costi generali di pr'!D3</f>
        <v>57600</v>
      </c>
      <c r="E4" s="1">
        <f>input!B26*'budget dei costi generali di pr'!E3</f>
        <v>30400</v>
      </c>
      <c r="F4" s="1">
        <f>SUM(B4:E4)</f>
        <v>161600</v>
      </c>
    </row>
    <row r="5" spans="1:12" x14ac:dyDescent="0.2">
      <c r="A5" s="1" t="s">
        <v>52</v>
      </c>
      <c r="B5" s="1">
        <f>input!B27</f>
        <v>60600</v>
      </c>
      <c r="C5" s="1">
        <f>input!B27</f>
        <v>60600</v>
      </c>
      <c r="D5" s="1">
        <f>input!B27</f>
        <v>60600</v>
      </c>
      <c r="E5" s="1">
        <f>input!B27</f>
        <v>60600</v>
      </c>
      <c r="F5" s="1">
        <f>SUM(B5:E5)</f>
        <v>242400</v>
      </c>
    </row>
    <row r="6" spans="1:12" x14ac:dyDescent="0.2">
      <c r="A6" s="1" t="s">
        <v>53</v>
      </c>
      <c r="B6" s="1">
        <f>SUM(B4:B5)</f>
        <v>83000</v>
      </c>
      <c r="C6" s="1">
        <f>SUM(C4:C5)</f>
        <v>111800</v>
      </c>
      <c r="D6" s="1">
        <f>SUM(D4:D5)</f>
        <v>118200</v>
      </c>
      <c r="E6" s="1">
        <f>SUM(E4:E5)</f>
        <v>91000</v>
      </c>
      <c r="F6" s="3">
        <f>SUM(F4:F5)</f>
        <v>404000</v>
      </c>
      <c r="G6" s="1" t="s">
        <v>192</v>
      </c>
    </row>
    <row r="7" spans="1:12" x14ac:dyDescent="0.2">
      <c r="A7" s="1" t="s">
        <v>55</v>
      </c>
      <c r="B7" s="1">
        <f>input!B28</f>
        <v>15000</v>
      </c>
      <c r="C7" s="1">
        <f>input!B28</f>
        <v>15000</v>
      </c>
      <c r="D7" s="1">
        <f>input!B28</f>
        <v>15000</v>
      </c>
      <c r="E7" s="1">
        <f>input!B28</f>
        <v>15000</v>
      </c>
      <c r="F7" s="1">
        <f>SUM(B7:E7)</f>
        <v>60000</v>
      </c>
      <c r="G7" s="1" t="s">
        <v>193</v>
      </c>
    </row>
    <row r="8" spans="1:12" x14ac:dyDescent="0.2">
      <c r="A8" s="1" t="s">
        <v>54</v>
      </c>
      <c r="B8" s="1">
        <f>B6-B7</f>
        <v>68000</v>
      </c>
      <c r="C8" s="1">
        <f t="shared" ref="C8:E8" si="0">C6-C7</f>
        <v>96800</v>
      </c>
      <c r="D8" s="1">
        <f t="shared" si="0"/>
        <v>103200</v>
      </c>
      <c r="E8" s="1">
        <f t="shared" si="0"/>
        <v>76000</v>
      </c>
      <c r="F8" s="3">
        <f>SUM(B8:E8)</f>
        <v>344000</v>
      </c>
      <c r="G8" s="1" t="s">
        <v>194</v>
      </c>
    </row>
    <row r="10" spans="1:12" x14ac:dyDescent="0.2">
      <c r="A10" s="1">
        <f>F6/F3</f>
        <v>10</v>
      </c>
      <c r="B10" s="1" t="s">
        <v>183</v>
      </c>
      <c r="F10" s="1" t="s">
        <v>184</v>
      </c>
    </row>
    <row r="11" spans="1:12" x14ac:dyDescent="0.2">
      <c r="A11" s="1">
        <v>40400</v>
      </c>
      <c r="B11" s="1" t="s">
        <v>190</v>
      </c>
      <c r="F11" s="1" t="s">
        <v>185</v>
      </c>
      <c r="K11" s="1">
        <v>404000</v>
      </c>
    </row>
    <row r="12" spans="1:12" x14ac:dyDescent="0.2">
      <c r="A12" s="1">
        <v>101000</v>
      </c>
      <c r="B12" s="13" t="s">
        <v>191</v>
      </c>
      <c r="F12" s="1" t="s">
        <v>186</v>
      </c>
      <c r="K12" s="1">
        <v>40400</v>
      </c>
    </row>
    <row r="13" spans="1:12" x14ac:dyDescent="0.2">
      <c r="A13" s="2">
        <f>A11/A12</f>
        <v>0.4</v>
      </c>
      <c r="B13" s="1" t="s">
        <v>187</v>
      </c>
      <c r="F13" s="5" t="s">
        <v>188</v>
      </c>
      <c r="K13" s="1">
        <v>10</v>
      </c>
      <c r="L13" s="1">
        <f>K11/K12</f>
        <v>10</v>
      </c>
    </row>
    <row r="14" spans="1:12" x14ac:dyDescent="0.2">
      <c r="F14" s="5" t="s">
        <v>189</v>
      </c>
    </row>
    <row r="15" spans="1:12" x14ac:dyDescent="0.2">
      <c r="A15" s="1" t="s">
        <v>178</v>
      </c>
    </row>
    <row r="16" spans="1:12" x14ac:dyDescent="0.2">
      <c r="A16" s="1" t="s">
        <v>179</v>
      </c>
    </row>
    <row r="17" spans="1:1" x14ac:dyDescent="0.2">
      <c r="A17" s="1" t="s">
        <v>180</v>
      </c>
    </row>
    <row r="18" spans="1:1" x14ac:dyDescent="0.2">
      <c r="A18" s="1" t="s">
        <v>181</v>
      </c>
    </row>
    <row r="19" spans="1:1" x14ac:dyDescent="0.2">
      <c r="A19" s="1" t="s">
        <v>182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8" zoomScale="166" zoomScaleNormal="166" zoomScalePageLayoutView="166" workbookViewId="0">
      <selection activeCell="B22" sqref="B22"/>
    </sheetView>
  </sheetViews>
  <sheetFormatPr defaultColWidth="8.85546875" defaultRowHeight="15" x14ac:dyDescent="0.25"/>
  <cols>
    <col min="1" max="1" width="27.42578125" customWidth="1"/>
    <col min="7" max="7" width="9.7109375" bestFit="1" customWidth="1"/>
  </cols>
  <sheetData>
    <row r="1" spans="1:4" x14ac:dyDescent="0.2">
      <c r="A1" s="15"/>
      <c r="B1" s="15" t="s">
        <v>202</v>
      </c>
      <c r="C1" s="15" t="s">
        <v>203</v>
      </c>
      <c r="D1" s="15" t="s">
        <v>1</v>
      </c>
    </row>
    <row r="2" spans="1:4" x14ac:dyDescent="0.2">
      <c r="A2" s="15" t="s">
        <v>198</v>
      </c>
      <c r="B2" s="16">
        <f>input!B14</f>
        <v>15</v>
      </c>
      <c r="C2" s="16">
        <f>input!B17</f>
        <v>0.2</v>
      </c>
      <c r="D2" s="16">
        <f>B2*C2</f>
        <v>3</v>
      </c>
    </row>
    <row r="3" spans="1:4" x14ac:dyDescent="0.2">
      <c r="A3" s="15" t="s">
        <v>199</v>
      </c>
      <c r="B3" s="16">
        <f>input!B23</f>
        <v>0.4</v>
      </c>
      <c r="C3" s="16">
        <f>input!B24</f>
        <v>15</v>
      </c>
      <c r="D3" s="16">
        <f>B3*C3</f>
        <v>6</v>
      </c>
    </row>
    <row r="4" spans="1:4" x14ac:dyDescent="0.2">
      <c r="A4" s="15" t="s">
        <v>200</v>
      </c>
      <c r="B4" s="16">
        <f>'budget dei costi generali di pr'!A13</f>
        <v>0.4</v>
      </c>
      <c r="C4" s="16">
        <f>'budget dei costi generali di pr'!A10</f>
        <v>10</v>
      </c>
      <c r="D4" s="16">
        <f>B4*C4</f>
        <v>4</v>
      </c>
    </row>
    <row r="5" spans="1:4" x14ac:dyDescent="0.2">
      <c r="A5" s="15" t="s">
        <v>201</v>
      </c>
      <c r="B5" s="16"/>
      <c r="C5" s="16"/>
      <c r="D5" s="16">
        <f>SUM(D2:D4)</f>
        <v>13</v>
      </c>
    </row>
    <row r="7" spans="1:4" x14ac:dyDescent="0.2">
      <c r="A7" t="s">
        <v>238</v>
      </c>
    </row>
    <row r="8" spans="1:4" x14ac:dyDescent="0.2">
      <c r="A8" t="s">
        <v>239</v>
      </c>
    </row>
    <row r="9" spans="1:4" x14ac:dyDescent="0.2">
      <c r="A9" s="9" t="s">
        <v>195</v>
      </c>
      <c r="B9" s="9"/>
      <c r="C9" s="9"/>
      <c r="D9" s="9"/>
    </row>
    <row r="10" spans="1:4" x14ac:dyDescent="0.2">
      <c r="A10" s="9" t="s">
        <v>196</v>
      </c>
      <c r="B10" s="9"/>
      <c r="C10" s="9"/>
      <c r="D10" s="9"/>
    </row>
    <row r="11" spans="1:4" x14ac:dyDescent="0.2">
      <c r="A11" t="s">
        <v>197</v>
      </c>
    </row>
    <row r="13" spans="1:4" ht="30" x14ac:dyDescent="0.2">
      <c r="A13" s="17" t="s">
        <v>244</v>
      </c>
      <c r="B13">
        <f>13*input!F3</f>
        <v>1300000</v>
      </c>
      <c r="C13" t="s">
        <v>216</v>
      </c>
    </row>
    <row r="14" spans="1:4" x14ac:dyDescent="0.2">
      <c r="A14" t="s">
        <v>201</v>
      </c>
      <c r="B14" s="16">
        <f>D5</f>
        <v>13</v>
      </c>
    </row>
    <row r="15" spans="1:4" x14ac:dyDescent="0.2">
      <c r="A15" s="9" t="s">
        <v>204</v>
      </c>
      <c r="B15" s="1">
        <v>100000</v>
      </c>
    </row>
    <row r="16" spans="1:4" x14ac:dyDescent="0.2">
      <c r="A16" t="s">
        <v>205</v>
      </c>
    </row>
    <row r="17" spans="1:7" x14ac:dyDescent="0.2">
      <c r="A17" t="s">
        <v>206</v>
      </c>
      <c r="B17" s="1">
        <f>'budget di produzione'!F6</f>
        <v>101000</v>
      </c>
      <c r="C17" t="s">
        <v>209</v>
      </c>
    </row>
    <row r="18" spans="1:7" x14ac:dyDescent="0.2">
      <c r="A18" s="14" t="s">
        <v>210</v>
      </c>
      <c r="B18" s="1">
        <f>'budget di produzione'!F5</f>
        <v>2000</v>
      </c>
    </row>
    <row r="19" spans="1:7" x14ac:dyDescent="0.2">
      <c r="A19" s="14" t="s">
        <v>211</v>
      </c>
      <c r="B19" s="1">
        <f>'budget di produzione'!E3</f>
        <v>3000</v>
      </c>
    </row>
    <row r="20" spans="1:7" x14ac:dyDescent="0.2">
      <c r="B20" s="1">
        <f>B17+B18-B19</f>
        <v>100000</v>
      </c>
      <c r="C20">
        <f>B20*B14</f>
        <v>1300000</v>
      </c>
    </row>
    <row r="21" spans="1:7" x14ac:dyDescent="0.2">
      <c r="A21" s="9" t="s">
        <v>243</v>
      </c>
    </row>
    <row r="22" spans="1:7" x14ac:dyDescent="0.2">
      <c r="A22" t="s">
        <v>217</v>
      </c>
      <c r="B22" s="1">
        <f>'budget materiali diretti'!F9</f>
        <v>303000</v>
      </c>
      <c r="C22" t="s">
        <v>212</v>
      </c>
      <c r="D22" t="s">
        <v>213</v>
      </c>
      <c r="G22" s="1">
        <v>303300</v>
      </c>
    </row>
    <row r="23" spans="1:7" x14ac:dyDescent="0.2">
      <c r="A23" t="s">
        <v>218</v>
      </c>
      <c r="B23" s="1">
        <f>'budget della mod'!F4</f>
        <v>606000</v>
      </c>
      <c r="D23" s="14" t="s">
        <v>207</v>
      </c>
      <c r="G23">
        <v>4200</v>
      </c>
    </row>
    <row r="24" spans="1:7" x14ac:dyDescent="0.2">
      <c r="A24" t="s">
        <v>219</v>
      </c>
      <c r="B24" s="1">
        <f>'budget dei costi generali di pr'!F6</f>
        <v>404000</v>
      </c>
      <c r="D24" s="14" t="s">
        <v>208</v>
      </c>
      <c r="G24">
        <v>4500</v>
      </c>
    </row>
    <row r="25" spans="1:7" x14ac:dyDescent="0.2">
      <c r="B25" s="1">
        <f>SUM(B22:B24)</f>
        <v>1313000</v>
      </c>
      <c r="G25">
        <f>G22+G23-G24</f>
        <v>303000</v>
      </c>
    </row>
    <row r="26" spans="1:7" x14ac:dyDescent="0.2">
      <c r="A26" s="14" t="s">
        <v>207</v>
      </c>
      <c r="B26" s="1">
        <f>B18*B14</f>
        <v>26000</v>
      </c>
      <c r="C26" t="s">
        <v>214</v>
      </c>
    </row>
    <row r="27" spans="1:7" x14ac:dyDescent="0.2">
      <c r="A27" s="14" t="s">
        <v>172</v>
      </c>
      <c r="B27" s="1">
        <f>B19*B14</f>
        <v>39000</v>
      </c>
      <c r="C27" t="s">
        <v>215</v>
      </c>
    </row>
    <row r="28" spans="1:7" x14ac:dyDescent="0.2">
      <c r="B28" s="1">
        <f>B25+B26-B27</f>
        <v>1300000</v>
      </c>
    </row>
    <row r="30" spans="1:7" x14ac:dyDescent="0.2">
      <c r="A30" s="9" t="s">
        <v>220</v>
      </c>
    </row>
    <row r="31" spans="1:7" x14ac:dyDescent="0.2">
      <c r="A31" t="s">
        <v>114</v>
      </c>
      <c r="B31" s="1">
        <f>'budget di produzione'!E3</f>
        <v>3000</v>
      </c>
      <c r="C31" t="s">
        <v>116</v>
      </c>
    </row>
    <row r="32" spans="1:7" x14ac:dyDescent="0.2">
      <c r="A32" t="s">
        <v>201</v>
      </c>
      <c r="B32">
        <f>D5</f>
        <v>13</v>
      </c>
    </row>
    <row r="33" spans="1:3" x14ac:dyDescent="0.2">
      <c r="A33" t="s">
        <v>221</v>
      </c>
      <c r="B33">
        <f>B31*B32</f>
        <v>39000</v>
      </c>
      <c r="C33" s="9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66" zoomScaleNormal="166" zoomScalePageLayoutView="166" workbookViewId="0">
      <selection activeCell="B11" sqref="B11:F11"/>
    </sheetView>
  </sheetViews>
  <sheetFormatPr defaultColWidth="8.85546875" defaultRowHeight="15" x14ac:dyDescent="0.25"/>
  <cols>
    <col min="1" max="1" width="33.42578125" style="1" bestFit="1" customWidth="1"/>
    <col min="2" max="5" width="8.85546875" style="1"/>
    <col min="6" max="6" width="10.140625" style="1" bestFit="1" customWidth="1"/>
    <col min="7" max="16384" width="8.85546875" style="1"/>
  </cols>
  <sheetData>
    <row r="1" spans="1:7" x14ac:dyDescent="0.2">
      <c r="B1" s="1">
        <v>1</v>
      </c>
      <c r="C1" s="1">
        <v>2</v>
      </c>
      <c r="D1" s="1">
        <v>3</v>
      </c>
      <c r="E1" s="1">
        <v>4</v>
      </c>
      <c r="F1" s="1" t="s">
        <v>69</v>
      </c>
    </row>
    <row r="2" spans="1:7" x14ac:dyDescent="0.25">
      <c r="A2" s="1" t="s">
        <v>79</v>
      </c>
      <c r="B2" s="1">
        <f>input!B3</f>
        <v>10000</v>
      </c>
      <c r="C2" s="1">
        <f>input!C3</f>
        <v>30000</v>
      </c>
      <c r="D2" s="1">
        <f>input!D3</f>
        <v>40000</v>
      </c>
      <c r="E2" s="1">
        <f>input!E3</f>
        <v>20000</v>
      </c>
      <c r="F2" s="1">
        <f>SUM(B2:E2)</f>
        <v>100000</v>
      </c>
    </row>
    <row r="3" spans="1:7" x14ac:dyDescent="0.2">
      <c r="A3" s="1" t="s">
        <v>80</v>
      </c>
      <c r="B3" s="1">
        <f>input!B30*'budget costi vendita e ammi'!B2</f>
        <v>18000</v>
      </c>
      <c r="C3" s="1">
        <f>input!B30*'budget costi vendita e ammi'!C2</f>
        <v>54000</v>
      </c>
      <c r="D3" s="1">
        <f>input!B30*'budget costi vendita e ammi'!D2</f>
        <v>72000</v>
      </c>
      <c r="E3" s="1">
        <f>input!B30*'budget costi vendita e ammi'!E2</f>
        <v>36000</v>
      </c>
      <c r="F3" s="1">
        <f>SUM(B3:E3)</f>
        <v>180000</v>
      </c>
    </row>
    <row r="4" spans="1:7" x14ac:dyDescent="0.2">
      <c r="A4" s="1" t="s">
        <v>72</v>
      </c>
    </row>
    <row r="5" spans="1:7" x14ac:dyDescent="0.25">
      <c r="A5" s="2" t="s">
        <v>73</v>
      </c>
      <c r="B5" s="1">
        <f>input!B32</f>
        <v>20000</v>
      </c>
      <c r="C5" s="1">
        <f>input!B32</f>
        <v>20000</v>
      </c>
      <c r="D5" s="1">
        <f>input!B32</f>
        <v>20000</v>
      </c>
      <c r="E5" s="1">
        <f>input!B32</f>
        <v>20000</v>
      </c>
      <c r="F5" s="1">
        <f>SUM(B5:E5)</f>
        <v>80000</v>
      </c>
    </row>
    <row r="6" spans="1:7" x14ac:dyDescent="0.2">
      <c r="A6" s="2" t="s">
        <v>75</v>
      </c>
      <c r="B6" s="1">
        <f>input!B33</f>
        <v>55000</v>
      </c>
      <c r="C6" s="1">
        <f>input!B33</f>
        <v>55000</v>
      </c>
      <c r="D6" s="1">
        <f>input!B33</f>
        <v>55000</v>
      </c>
      <c r="E6" s="1">
        <f>input!B33</f>
        <v>55000</v>
      </c>
      <c r="F6" s="1">
        <f t="shared" ref="F6:F9" si="0">SUM(B6:E6)</f>
        <v>220000</v>
      </c>
    </row>
    <row r="7" spans="1:7" x14ac:dyDescent="0.2">
      <c r="A7" s="2" t="s">
        <v>76</v>
      </c>
      <c r="B7" s="1">
        <f>input!B34</f>
        <v>10000</v>
      </c>
      <c r="C7" s="1">
        <f>input!B34</f>
        <v>10000</v>
      </c>
      <c r="D7" s="1">
        <f>input!B34</f>
        <v>10000</v>
      </c>
      <c r="E7" s="1">
        <f>input!B34</f>
        <v>10000</v>
      </c>
      <c r="F7" s="1">
        <f t="shared" si="0"/>
        <v>40000</v>
      </c>
    </row>
    <row r="8" spans="1:7" x14ac:dyDescent="0.2">
      <c r="A8" s="2" t="s">
        <v>77</v>
      </c>
      <c r="B8" s="1">
        <f>input!B35</f>
        <v>4000</v>
      </c>
      <c r="C8" s="1">
        <f>input!B35</f>
        <v>4000</v>
      </c>
      <c r="D8" s="1">
        <f>input!B35</f>
        <v>4000</v>
      </c>
      <c r="E8" s="1">
        <f>input!B35</f>
        <v>4000</v>
      </c>
      <c r="F8" s="1">
        <f t="shared" si="0"/>
        <v>16000</v>
      </c>
    </row>
    <row r="9" spans="1:7" x14ac:dyDescent="0.2">
      <c r="A9" s="2" t="s">
        <v>78</v>
      </c>
      <c r="B9" s="1">
        <f>input!B36</f>
        <v>10000</v>
      </c>
      <c r="C9" s="1">
        <f>input!B36</f>
        <v>10000</v>
      </c>
      <c r="D9" s="1">
        <f>input!B36</f>
        <v>10000</v>
      </c>
      <c r="E9" s="1">
        <f>input!B36</f>
        <v>10000</v>
      </c>
      <c r="F9" s="1">
        <f t="shared" si="0"/>
        <v>40000</v>
      </c>
      <c r="G9" s="5" t="s">
        <v>223</v>
      </c>
    </row>
    <row r="10" spans="1:7" x14ac:dyDescent="0.2">
      <c r="A10" s="1" t="s">
        <v>1</v>
      </c>
      <c r="B10" s="1">
        <f>SUM(B3:B9)</f>
        <v>117000</v>
      </c>
      <c r="C10" s="1">
        <f t="shared" ref="C10:F10" si="1">SUM(C3:C9)</f>
        <v>153000</v>
      </c>
      <c r="D10" s="1">
        <f t="shared" si="1"/>
        <v>171000</v>
      </c>
      <c r="E10" s="1">
        <f t="shared" si="1"/>
        <v>135000</v>
      </c>
      <c r="F10" s="4">
        <f t="shared" si="1"/>
        <v>576000</v>
      </c>
      <c r="G10" s="1" t="s">
        <v>224</v>
      </c>
    </row>
    <row r="11" spans="1:7" x14ac:dyDescent="0.2">
      <c r="A11" s="1" t="s">
        <v>85</v>
      </c>
      <c r="B11" s="4">
        <f>B10-B9</f>
        <v>107000</v>
      </c>
      <c r="C11" s="4">
        <f>C10-C9</f>
        <v>143000</v>
      </c>
      <c r="D11" s="4">
        <f>D10-D9</f>
        <v>161000</v>
      </c>
      <c r="E11" s="4">
        <f>E10-E9</f>
        <v>125000</v>
      </c>
      <c r="F11" s="4">
        <f>F10-F9</f>
        <v>536000</v>
      </c>
      <c r="G11" s="1" t="s">
        <v>225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60" zoomScaleNormal="160" zoomScalePageLayoutView="160" workbookViewId="0">
      <selection activeCell="B5" sqref="B5"/>
    </sheetView>
  </sheetViews>
  <sheetFormatPr defaultColWidth="8.85546875" defaultRowHeight="15" x14ac:dyDescent="0.25"/>
  <cols>
    <col min="1" max="1" width="33.42578125" style="1" customWidth="1"/>
    <col min="2" max="5" width="9.42578125" style="1" bestFit="1" customWidth="1"/>
    <col min="6" max="6" width="9.7109375" style="1" bestFit="1" customWidth="1"/>
    <col min="7" max="16384" width="8.85546875" style="1"/>
  </cols>
  <sheetData>
    <row r="1" spans="1:16" x14ac:dyDescent="0.2">
      <c r="B1" s="1">
        <v>1</v>
      </c>
      <c r="C1" s="1">
        <v>2</v>
      </c>
      <c r="D1" s="1">
        <v>3</v>
      </c>
      <c r="E1" s="1">
        <v>4</v>
      </c>
      <c r="F1" s="1" t="s">
        <v>87</v>
      </c>
    </row>
    <row r="2" spans="1:16" x14ac:dyDescent="0.2">
      <c r="A2" s="1" t="s">
        <v>14</v>
      </c>
      <c r="B2" s="1">
        <f>input!B9</f>
        <v>42500</v>
      </c>
      <c r="C2" s="1">
        <f>B21</f>
        <v>36000</v>
      </c>
      <c r="D2" s="1">
        <f>C21</f>
        <v>33900</v>
      </c>
      <c r="E2" s="1">
        <f>D21</f>
        <v>165650</v>
      </c>
      <c r="F2" s="5">
        <f>B2</f>
        <v>42500</v>
      </c>
      <c r="G2" s="1" t="s">
        <v>164</v>
      </c>
      <c r="H2" s="1" t="s">
        <v>230</v>
      </c>
    </row>
    <row r="3" spans="1:16" x14ac:dyDescent="0.2">
      <c r="A3" s="1" t="s">
        <v>227</v>
      </c>
      <c r="B3" s="1">
        <v>30000</v>
      </c>
      <c r="C3" s="1">
        <v>30000</v>
      </c>
      <c r="D3" s="1">
        <v>30000</v>
      </c>
      <c r="E3" s="1">
        <v>30000</v>
      </c>
      <c r="F3" s="1">
        <v>30000</v>
      </c>
      <c r="G3" s="1" t="s">
        <v>164</v>
      </c>
      <c r="H3" s="1" t="s">
        <v>231</v>
      </c>
    </row>
    <row r="4" spans="1:16" x14ac:dyDescent="0.2">
      <c r="A4" s="1" t="s">
        <v>88</v>
      </c>
      <c r="B4" s="1">
        <f>B2-B3</f>
        <v>12500</v>
      </c>
      <c r="C4" s="1">
        <f>C2-C3</f>
        <v>6000</v>
      </c>
      <c r="D4" s="1">
        <f>D2-D3</f>
        <v>3900</v>
      </c>
      <c r="E4" s="1">
        <f>E2-E3</f>
        <v>135650</v>
      </c>
      <c r="F4" s="1">
        <f>F2-F3</f>
        <v>12500</v>
      </c>
      <c r="G4" s="1" t="s">
        <v>164</v>
      </c>
    </row>
    <row r="5" spans="1:16" x14ac:dyDescent="0.2">
      <c r="A5" s="4" t="s">
        <v>16</v>
      </c>
      <c r="B5" s="1">
        <f>'sales and collections'!B10</f>
        <v>230000</v>
      </c>
      <c r="C5" s="1">
        <f>'sales and collections'!C10</f>
        <v>480000</v>
      </c>
      <c r="D5" s="1">
        <f>'sales and collections'!D10</f>
        <v>740000</v>
      </c>
      <c r="E5" s="1">
        <f>'sales and collections'!E10</f>
        <v>520000</v>
      </c>
      <c r="F5" s="1">
        <f>SUM(B5:E5)</f>
        <v>1970000</v>
      </c>
      <c r="G5" s="1" t="s">
        <v>163</v>
      </c>
    </row>
    <row r="6" spans="1:16" x14ac:dyDescent="0.2">
      <c r="A6" s="3" t="s">
        <v>39</v>
      </c>
    </row>
    <row r="7" spans="1:16" x14ac:dyDescent="0.2">
      <c r="A7" s="1" t="s">
        <v>40</v>
      </c>
      <c r="B7" s="1">
        <f>'budget materiali diretti'!B17</f>
        <v>49500</v>
      </c>
      <c r="C7" s="1">
        <f>'budget materiali diretti'!C17</f>
        <v>72300</v>
      </c>
      <c r="D7" s="1">
        <f>'budget materiali diretti'!D17</f>
        <v>100050</v>
      </c>
      <c r="E7" s="1">
        <f>'budget materiali diretti'!E17</f>
        <v>79350</v>
      </c>
      <c r="F7" s="1">
        <f>SUM(B7:E7)</f>
        <v>301200</v>
      </c>
    </row>
    <row r="8" spans="1:16" x14ac:dyDescent="0.2">
      <c r="A8" s="1" t="s">
        <v>45</v>
      </c>
      <c r="B8" s="1">
        <f>'budget della mod'!B4</f>
        <v>84000</v>
      </c>
      <c r="C8" s="1">
        <f>'budget della mod'!C4</f>
        <v>192000</v>
      </c>
      <c r="D8" s="1">
        <f>'budget della mod'!D4</f>
        <v>216000</v>
      </c>
      <c r="E8" s="1">
        <f>'budget della mod'!E4</f>
        <v>114000</v>
      </c>
      <c r="F8" s="1">
        <f>'budget della mod'!F4</f>
        <v>606000</v>
      </c>
    </row>
    <row r="9" spans="1:16" x14ac:dyDescent="0.2">
      <c r="A9" s="1" t="s">
        <v>53</v>
      </c>
      <c r="B9" s="1">
        <f>'budget dei costi generali di pr'!B8</f>
        <v>68000</v>
      </c>
      <c r="C9" s="1">
        <f>'budget dei costi generali di pr'!C8</f>
        <v>96800</v>
      </c>
      <c r="D9" s="1">
        <f>'budget dei costi generali di pr'!D8</f>
        <v>103200</v>
      </c>
      <c r="E9" s="1">
        <f>'budget dei costi generali di pr'!E8</f>
        <v>76000</v>
      </c>
      <c r="F9" s="1">
        <f>SUM(B9:E9)</f>
        <v>344000</v>
      </c>
    </row>
    <row r="10" spans="1:16" x14ac:dyDescent="0.2">
      <c r="A10" s="1" t="s">
        <v>81</v>
      </c>
      <c r="B10" s="1">
        <f>'budget costi vendita e ammi'!B11</f>
        <v>107000</v>
      </c>
      <c r="C10" s="1">
        <f>'budget costi vendita e ammi'!C11</f>
        <v>143000</v>
      </c>
      <c r="D10" s="1">
        <f>'budget costi vendita e ammi'!D11</f>
        <v>161000</v>
      </c>
      <c r="E10" s="1">
        <f>'budget costi vendita e ammi'!E11</f>
        <v>125000</v>
      </c>
      <c r="F10" s="1">
        <f>'budget costi vendita e ammi'!F11</f>
        <v>536000</v>
      </c>
    </row>
    <row r="11" spans="1:16" x14ac:dyDescent="0.2">
      <c r="A11" s="1" t="s">
        <v>86</v>
      </c>
      <c r="B11" s="1">
        <f>input!B37</f>
        <v>50000</v>
      </c>
      <c r="C11" s="1">
        <f>input!C37</f>
        <v>40000</v>
      </c>
      <c r="D11" s="1">
        <f>input!D37</f>
        <v>20000</v>
      </c>
      <c r="E11" s="1">
        <f>input!E37</f>
        <v>20000</v>
      </c>
      <c r="F11" s="1">
        <f>SUM(B11:E11)</f>
        <v>130000</v>
      </c>
    </row>
    <row r="12" spans="1:16" x14ac:dyDescent="0.2">
      <c r="A12" s="1" t="s">
        <v>60</v>
      </c>
      <c r="B12" s="1">
        <f>input!B38</f>
        <v>8000</v>
      </c>
      <c r="C12" s="1">
        <f>input!C38</f>
        <v>8000</v>
      </c>
      <c r="D12" s="1">
        <f>input!D38</f>
        <v>8000</v>
      </c>
      <c r="E12" s="1">
        <f>input!E38</f>
        <v>8000</v>
      </c>
      <c r="F12" s="1">
        <f>SUM(B12:E12)</f>
        <v>32000</v>
      </c>
    </row>
    <row r="13" spans="1:16" x14ac:dyDescent="0.2">
      <c r="A13" s="1" t="s">
        <v>89</v>
      </c>
      <c r="B13" s="1">
        <f>SUM(B7:B12)</f>
        <v>366500</v>
      </c>
      <c r="C13" s="1">
        <f>SUM(C7:C12)</f>
        <v>552100</v>
      </c>
      <c r="D13" s="1">
        <f>SUM(D7:D12)</f>
        <v>608250</v>
      </c>
      <c r="E13" s="1">
        <f>SUM(E7:E12)</f>
        <v>422350</v>
      </c>
      <c r="F13" s="1">
        <f>SUM(F7:F12)</f>
        <v>1949200</v>
      </c>
    </row>
    <row r="14" spans="1:16" x14ac:dyDescent="0.2">
      <c r="A14" s="1" t="s">
        <v>62</v>
      </c>
      <c r="B14" s="1">
        <f>B5-B13</f>
        <v>-136500</v>
      </c>
      <c r="C14" s="1">
        <f>C5-C13</f>
        <v>-72100</v>
      </c>
      <c r="D14" s="1">
        <f>D5-D13</f>
        <v>131750</v>
      </c>
      <c r="E14" s="1">
        <f>E5-E13</f>
        <v>97650</v>
      </c>
      <c r="F14" s="1">
        <f>SUM(B14:E14)</f>
        <v>20800</v>
      </c>
      <c r="G14" s="1" t="s">
        <v>163</v>
      </c>
      <c r="H14" s="3" t="s">
        <v>245</v>
      </c>
      <c r="I14" s="3"/>
      <c r="J14" s="3"/>
      <c r="K14" s="3"/>
      <c r="L14" s="3"/>
      <c r="M14" s="3"/>
      <c r="N14" s="3"/>
      <c r="O14" s="3"/>
      <c r="P14" s="3"/>
    </row>
    <row r="15" spans="1:16" x14ac:dyDescent="0.2">
      <c r="A15" s="1" t="s">
        <v>228</v>
      </c>
      <c r="B15" s="1">
        <f>B4+B14</f>
        <v>-124000</v>
      </c>
      <c r="C15" s="1">
        <f>C4+C14</f>
        <v>-66100</v>
      </c>
      <c r="D15" s="1">
        <f>D4+D14</f>
        <v>135650</v>
      </c>
      <c r="E15" s="1">
        <f>E4+E14</f>
        <v>233300</v>
      </c>
      <c r="F15" s="1">
        <f>F4+F14</f>
        <v>33300</v>
      </c>
      <c r="G15" s="1" t="s">
        <v>164</v>
      </c>
    </row>
    <row r="16" spans="1:16" x14ac:dyDescent="0.2">
      <c r="A16" s="1" t="s">
        <v>63</v>
      </c>
    </row>
    <row r="17" spans="1:10" x14ac:dyDescent="0.2">
      <c r="A17" s="1" t="s">
        <v>229</v>
      </c>
      <c r="B17" s="1">
        <v>130000</v>
      </c>
      <c r="C17" s="1">
        <v>70000</v>
      </c>
      <c r="D17" s="1">
        <v>0</v>
      </c>
      <c r="F17" s="1">
        <f>SUM(B17:E17)</f>
        <v>200000</v>
      </c>
    </row>
    <row r="18" spans="1:10" x14ac:dyDescent="0.2">
      <c r="A18" s="1" t="s">
        <v>90</v>
      </c>
      <c r="B18" s="1">
        <v>0</v>
      </c>
      <c r="C18" s="1">
        <v>0</v>
      </c>
      <c r="E18" s="1">
        <v>-200000</v>
      </c>
      <c r="F18" s="1">
        <f>SUM(B18:E18)</f>
        <v>-200000</v>
      </c>
      <c r="G18" s="5" t="s">
        <v>246</v>
      </c>
      <c r="J18" s="1" t="s">
        <v>247</v>
      </c>
    </row>
    <row r="19" spans="1:10" x14ac:dyDescent="0.2">
      <c r="A19" s="1" t="s">
        <v>66</v>
      </c>
      <c r="B19" s="1">
        <v>0</v>
      </c>
      <c r="C19" s="1">
        <v>0</v>
      </c>
      <c r="E19" s="1">
        <f>-interessi!A3</f>
        <v>-21900</v>
      </c>
      <c r="F19" s="1">
        <f>SUM(B19:E19)</f>
        <v>-21900</v>
      </c>
    </row>
    <row r="20" spans="1:10" x14ac:dyDescent="0.2">
      <c r="A20" s="1" t="s">
        <v>91</v>
      </c>
      <c r="B20" s="1">
        <f>B17+B18+B19</f>
        <v>130000</v>
      </c>
      <c r="C20" s="1">
        <f>C17+C18+C19</f>
        <v>70000</v>
      </c>
      <c r="D20" s="1">
        <f>D17+D18+D19</f>
        <v>0</v>
      </c>
      <c r="E20" s="1">
        <f>E17+E18+E19</f>
        <v>-221900</v>
      </c>
      <c r="F20" s="1">
        <f>SUM(B20:E20)</f>
        <v>-21900</v>
      </c>
    </row>
    <row r="21" spans="1:10" x14ac:dyDescent="0.2">
      <c r="A21" s="1" t="s">
        <v>67</v>
      </c>
      <c r="B21" s="1">
        <f>B2+B14+B20</f>
        <v>36000</v>
      </c>
      <c r="C21" s="1">
        <f>C2+C14+C20</f>
        <v>33900</v>
      </c>
      <c r="D21" s="1">
        <f>D2+D14+D20</f>
        <v>165650</v>
      </c>
      <c r="E21" s="1">
        <f>E2+E14+E20</f>
        <v>41400</v>
      </c>
      <c r="F21" s="1">
        <f>F2+F14+F20</f>
        <v>41400</v>
      </c>
      <c r="G21" s="1" t="s">
        <v>235</v>
      </c>
    </row>
    <row r="22" spans="1:10" x14ac:dyDescent="0.2">
      <c r="D22" s="5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input</vt:lpstr>
      <vt:lpstr>sales and collections</vt:lpstr>
      <vt:lpstr>budget di produzione</vt:lpstr>
      <vt:lpstr>budget materiali diretti</vt:lpstr>
      <vt:lpstr>budget della mod</vt:lpstr>
      <vt:lpstr>budget dei costi generali di pr</vt:lpstr>
      <vt:lpstr>full pr cost, COGS and FG EI  </vt:lpstr>
      <vt:lpstr>budget costi vendita e ammi</vt:lpstr>
      <vt:lpstr>budget di cassa</vt:lpstr>
      <vt:lpstr>budget di cassa (2)</vt:lpstr>
      <vt:lpstr>interessi</vt:lpstr>
      <vt:lpstr>budget economico</vt:lpstr>
      <vt:lpstr>stato patrimoniale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ulpDoc</cp:lastModifiedBy>
  <dcterms:created xsi:type="dcterms:W3CDTF">2013-04-05T07:15:49Z</dcterms:created>
  <dcterms:modified xsi:type="dcterms:W3CDTF">2017-03-22T11:45:53Z</dcterms:modified>
</cp:coreProperties>
</file>