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Valentina/Dropbox/Didattica/GCPA/GP2017/lezioni budget/"/>
    </mc:Choice>
  </mc:AlternateContent>
  <bookViews>
    <workbookView xWindow="0" yWindow="460" windowWidth="28800" windowHeight="16500" activeTab="3"/>
  </bookViews>
  <sheets>
    <sheet name="Dati" sheetId="2" r:id="rId1"/>
    <sheet name="8.7" sheetId="3" r:id="rId2"/>
    <sheet name="8.12" sheetId="1" r:id="rId3"/>
    <sheet name="8.13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4" l="1"/>
  <c r="E43" i="4"/>
  <c r="E42" i="4"/>
  <c r="E41" i="4"/>
  <c r="E40" i="4"/>
  <c r="E39" i="4"/>
  <c r="C43" i="4"/>
  <c r="D43" i="4"/>
  <c r="B43" i="4"/>
  <c r="D42" i="4"/>
  <c r="D41" i="4"/>
  <c r="C41" i="4"/>
  <c r="C40" i="4"/>
  <c r="B40" i="4"/>
  <c r="E27" i="4"/>
  <c r="C34" i="4"/>
  <c r="D34" i="4"/>
  <c r="E34" i="4"/>
  <c r="B34" i="4"/>
  <c r="F33" i="4"/>
  <c r="E33" i="4"/>
  <c r="C33" i="4"/>
  <c r="D33" i="4"/>
  <c r="B33" i="4"/>
  <c r="E32" i="4"/>
  <c r="D32" i="4"/>
  <c r="C32" i="4"/>
  <c r="E31" i="4"/>
  <c r="C31" i="4"/>
  <c r="D31" i="4"/>
  <c r="B31" i="4"/>
  <c r="D30" i="4"/>
  <c r="F29" i="4"/>
  <c r="C30" i="4"/>
  <c r="B30" i="4"/>
  <c r="E29" i="4"/>
  <c r="C29" i="4"/>
  <c r="D29" i="4"/>
  <c r="B29" i="4"/>
  <c r="E22" i="4"/>
  <c r="D22" i="4"/>
  <c r="C22" i="4"/>
  <c r="B22" i="4"/>
  <c r="E21" i="4"/>
  <c r="D21" i="4"/>
  <c r="C21" i="4"/>
  <c r="E20" i="4"/>
  <c r="D20" i="4"/>
  <c r="C20" i="4"/>
  <c r="B20" i="4"/>
  <c r="E19" i="4"/>
  <c r="D19" i="4"/>
  <c r="C19" i="4"/>
  <c r="B19" i="4"/>
  <c r="E12" i="4"/>
  <c r="E11" i="4"/>
  <c r="E10" i="4"/>
  <c r="E9" i="4"/>
  <c r="E8" i="4"/>
  <c r="D12" i="4"/>
  <c r="C12" i="4"/>
  <c r="B12" i="4"/>
  <c r="D11" i="4"/>
  <c r="D10" i="4"/>
  <c r="C10" i="4"/>
  <c r="C9" i="4"/>
  <c r="B9" i="4"/>
  <c r="E4" i="4"/>
  <c r="C4" i="4"/>
  <c r="D4" i="4"/>
  <c r="B4" i="4"/>
  <c r="E2" i="4"/>
  <c r="D74" i="1"/>
  <c r="D67" i="1"/>
  <c r="D73" i="1"/>
  <c r="D72" i="1"/>
  <c r="D71" i="1"/>
  <c r="D70" i="1"/>
  <c r="D66" i="1"/>
  <c r="D63" i="1"/>
  <c r="D64" i="1"/>
  <c r="D65" i="1"/>
  <c r="D28" i="1"/>
  <c r="H25" i="1"/>
  <c r="F8" i="1"/>
  <c r="D8" i="1"/>
  <c r="D9" i="1"/>
  <c r="H24" i="1"/>
  <c r="D13" i="1"/>
  <c r="D14" i="1"/>
  <c r="E49" i="1"/>
  <c r="I52" i="1"/>
  <c r="E9" i="1"/>
  <c r="B19" i="3"/>
  <c r="B14" i="3"/>
  <c r="B13" i="3"/>
  <c r="B12" i="3"/>
  <c r="B5" i="3"/>
  <c r="K28" i="1"/>
  <c r="K29" i="1"/>
  <c r="K30" i="1"/>
  <c r="K36" i="1"/>
  <c r="K37" i="1"/>
  <c r="L21" i="1"/>
  <c r="L29" i="1"/>
  <c r="L30" i="1"/>
  <c r="L36" i="1"/>
  <c r="L37" i="1"/>
  <c r="M21" i="1"/>
  <c r="M29" i="1"/>
  <c r="M30" i="1"/>
  <c r="M36" i="1"/>
  <c r="M37" i="1"/>
  <c r="N35" i="1"/>
  <c r="M23" i="1"/>
  <c r="M31" i="1"/>
  <c r="L23" i="1"/>
  <c r="L31" i="1"/>
  <c r="K23" i="1"/>
  <c r="K31" i="1"/>
  <c r="F73" i="1"/>
  <c r="F66" i="1"/>
  <c r="H44" i="1"/>
  <c r="H26" i="1"/>
  <c r="H32" i="1"/>
  <c r="H33" i="1"/>
  <c r="H23" i="1"/>
  <c r="H27" i="1"/>
</calcChain>
</file>

<file path=xl/sharedStrings.xml><?xml version="1.0" encoding="utf-8"?>
<sst xmlns="http://schemas.openxmlformats.org/spreadsheetml/2006/main" count="216" uniqueCount="166">
  <si>
    <t>PHOTOTEC, INC.</t>
  </si>
  <si>
    <t>Stato patrimoniale</t>
  </si>
  <si>
    <t>31 maggio</t>
  </si>
  <si>
    <t>Attivo</t>
  </si>
  <si>
    <t>Cassa</t>
  </si>
  <si>
    <t>Crediti magazzino</t>
  </si>
  <si>
    <t>Magazzino</t>
  </si>
  <si>
    <t>Fabbricati e macchinari, netti</t>
  </si>
  <si>
    <t>Totale attivo</t>
  </si>
  <si>
    <t>Passivo e patrimonio netto</t>
  </si>
  <si>
    <t>Debiti v/fornitori</t>
  </si>
  <si>
    <t>Effetti passivi</t>
  </si>
  <si>
    <t>Capitale sociale</t>
  </si>
  <si>
    <t>Utili non distribuiti</t>
  </si>
  <si>
    <t>Dati previsti per giugno:</t>
  </si>
  <si>
    <t>Vendite previste</t>
  </si>
  <si>
    <t>Vendite previste in contanti</t>
  </si>
  <si>
    <t xml:space="preserve">Percentuale di vendite a credito incassate nel mese </t>
  </si>
  <si>
    <t>Crediti incassati</t>
  </si>
  <si>
    <t>Acquisti di magazzino</t>
  </si>
  <si>
    <t>Acquisti pagati in contanti nel mese dell'acquisto</t>
  </si>
  <si>
    <t>Saldo di magazzino, 30 giugno</t>
  </si>
  <si>
    <t>Spese di vendita e amministrative</t>
  </si>
  <si>
    <t>Ammortamento</t>
  </si>
  <si>
    <t>Interesse passivo</t>
  </si>
  <si>
    <t>Acquisto nuove attrezzature</t>
  </si>
  <si>
    <t>Nuovi debiti</t>
  </si>
  <si>
    <t>8000</t>
  </si>
  <si>
    <t>72000</t>
  </si>
  <si>
    <t>30000</t>
  </si>
  <si>
    <t>500000</t>
  </si>
  <si>
    <t>610000</t>
  </si>
  <si>
    <t>90000</t>
  </si>
  <si>
    <t>15000</t>
  </si>
  <si>
    <t>420000</t>
  </si>
  <si>
    <t>85000</t>
  </si>
  <si>
    <t>250000</t>
  </si>
  <si>
    <t>60000</t>
  </si>
  <si>
    <t>50%</t>
  </si>
  <si>
    <t>100%</t>
  </si>
  <si>
    <t>200000</t>
  </si>
  <si>
    <t>40%</t>
  </si>
  <si>
    <t>40000</t>
  </si>
  <si>
    <t>51000</t>
  </si>
  <si>
    <t>2000</t>
  </si>
  <si>
    <t>500</t>
  </si>
  <si>
    <t>9000</t>
  </si>
  <si>
    <t>18000</t>
  </si>
  <si>
    <t>Prospetto delle entrate di cassa:</t>
  </si>
  <si>
    <t>Vendite - Giugno</t>
  </si>
  <si>
    <t>Crediti:</t>
  </si>
  <si>
    <t>Giugno</t>
  </si>
  <si>
    <t>Saldo 31 maggio</t>
  </si>
  <si>
    <t>Totale entrate di cassa</t>
  </si>
  <si>
    <t>Prospetto dei pagamenti in contanti per gli acquisti:</t>
  </si>
  <si>
    <t>Saldo debiti verso fornitori al 31 maggio</t>
  </si>
  <si>
    <t>Acquisti di giugno</t>
  </si>
  <si>
    <t>Totale uscite di cassa</t>
  </si>
  <si>
    <t>Budget di cassa</t>
  </si>
  <si>
    <t>del mese di Giugno</t>
  </si>
  <si>
    <t>Finanziamento:</t>
  </si>
  <si>
    <t>Indebitamento</t>
  </si>
  <si>
    <t>Rimborsi</t>
  </si>
  <si>
    <t>Budget del conto economico</t>
  </si>
  <si>
    <t>del mese di giugno</t>
  </si>
  <si>
    <t>Vendite</t>
  </si>
  <si>
    <t>Costo dei beni venduti:</t>
  </si>
  <si>
    <t>Magazzino inizio periodo</t>
  </si>
  <si>
    <t>Acquisti</t>
  </si>
  <si>
    <t>Beni disponibili alla vendita</t>
  </si>
  <si>
    <t>Magazzino fine periodo</t>
  </si>
  <si>
    <t>Margine lordo</t>
  </si>
  <si>
    <t>Risultato operativo</t>
  </si>
  <si>
    <t>Costo dell'interesse</t>
  </si>
  <si>
    <t>Risultato netto</t>
  </si>
  <si>
    <t>Budget di stato patrimoniale</t>
  </si>
  <si>
    <t>al 30 giugno</t>
  </si>
  <si>
    <t>2.</t>
  </si>
  <si>
    <t>3.</t>
  </si>
  <si>
    <t>saldo di inizio</t>
  </si>
  <si>
    <t>minimo livello</t>
  </si>
  <si>
    <t>saldo disp</t>
  </si>
  <si>
    <t>entrate</t>
  </si>
  <si>
    <t>uscite</t>
  </si>
  <si>
    <t>flusso di periodo</t>
  </si>
  <si>
    <t>eccedenza/deficit</t>
  </si>
  <si>
    <t>totale fin</t>
  </si>
  <si>
    <t>saldo di cassa finale</t>
  </si>
  <si>
    <t>costo del venduto</t>
  </si>
  <si>
    <t>fabbisogno totale</t>
  </si>
  <si>
    <t>magazzino iniziale</t>
  </si>
  <si>
    <t>per un'azienda commercial occorre preparare il budget degli acquisti di merci</t>
  </si>
  <si>
    <t>l'azienda di produzione prepara un budget di produzione</t>
  </si>
  <si>
    <t>meno acquisti necessari</t>
  </si>
  <si>
    <t>più magazzino finale auspicato</t>
  </si>
  <si>
    <t>costo di acquisto delle unità che credo di vendere</t>
  </si>
  <si>
    <t>delle unità che credo di vendere e di quelle che tengo in magazzino</t>
  </si>
  <si>
    <t>sono acquisti di pf perché è un'azienda commerciale</t>
  </si>
  <si>
    <t>vedi pagina 213 dispensa</t>
  </si>
  <si>
    <t>compresi ammortamenti</t>
  </si>
  <si>
    <t>Crediti</t>
  </si>
  <si>
    <t>60%degli acquisti</t>
  </si>
  <si>
    <t>utili non distr + utile essrcizio</t>
  </si>
  <si>
    <t>budget di cassa 8.14</t>
  </si>
  <si>
    <t>acquisti di maga</t>
  </si>
  <si>
    <t>spese op</t>
  </si>
  <si>
    <t>acquisti macchinari</t>
  </si>
  <si>
    <t>dividendi</t>
  </si>
  <si>
    <t>uscite totali</t>
  </si>
  <si>
    <t>eccedenza /deficit</t>
  </si>
  <si>
    <t>finanziamenti</t>
  </si>
  <si>
    <t>ind</t>
  </si>
  <si>
    <t>rimborsi</t>
  </si>
  <si>
    <t>interessi</t>
  </si>
  <si>
    <t>totale</t>
  </si>
  <si>
    <t>saldo finale</t>
  </si>
  <si>
    <t>aprile</t>
  </si>
  <si>
    <t>maggio</t>
  </si>
  <si>
    <t>giugno</t>
  </si>
  <si>
    <t>incassi totali</t>
  </si>
  <si>
    <t>saldo cassa iniziale</t>
  </si>
  <si>
    <t>saldo min</t>
  </si>
  <si>
    <t>saldo disponibile</t>
  </si>
  <si>
    <t>fornitori</t>
  </si>
  <si>
    <t>costi di vendita e amm</t>
  </si>
  <si>
    <t>acquisti di attr</t>
  </si>
  <si>
    <t>tottale uscite</t>
  </si>
  <si>
    <t>eccesso deficit prima di fin</t>
  </si>
  <si>
    <t>indebitamento</t>
  </si>
  <si>
    <t>finanziamento:</t>
  </si>
  <si>
    <t>saldo i</t>
  </si>
  <si>
    <t>saldo min des</t>
  </si>
  <si>
    <t>Uscite di cassa</t>
  </si>
  <si>
    <t>Totale passivo e patrimonio netto</t>
  </si>
  <si>
    <t>luglio</t>
  </si>
  <si>
    <t>ago</t>
  </si>
  <si>
    <t>sett</t>
  </si>
  <si>
    <t>tot</t>
  </si>
  <si>
    <t>vendite</t>
  </si>
  <si>
    <t>p</t>
  </si>
  <si>
    <t>entrate di casse</t>
  </si>
  <si>
    <t>crediti</t>
  </si>
  <si>
    <t>vendite di luglio</t>
  </si>
  <si>
    <t>vendite di agosto</t>
  </si>
  <si>
    <t>vendite settembre</t>
  </si>
  <si>
    <t>il budget della produzione da luglio  a ottobre</t>
  </si>
  <si>
    <t>L</t>
  </si>
  <si>
    <t>A</t>
  </si>
  <si>
    <t>S</t>
  </si>
  <si>
    <t>O</t>
  </si>
  <si>
    <t>più mag fin</t>
  </si>
  <si>
    <t>N</t>
  </si>
  <si>
    <t>fabb tot</t>
  </si>
  <si>
    <t>meno mag in</t>
  </si>
  <si>
    <t>prod necessaria</t>
  </si>
  <si>
    <t>budget degli acquisti</t>
  </si>
  <si>
    <t>fabb</t>
  </si>
  <si>
    <t>tot fabb mp</t>
  </si>
  <si>
    <t>tot fabb mp per consumi</t>
  </si>
  <si>
    <t>mp da acquistare</t>
  </si>
  <si>
    <t>costo acquisto</t>
  </si>
  <si>
    <t>uscite di cassa</t>
  </si>
  <si>
    <t>debiti</t>
  </si>
  <si>
    <t>acquisti di luglio</t>
  </si>
  <si>
    <t>acqusti di agosto</t>
  </si>
  <si>
    <t>acquisti di 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</si>
</sst>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Continuous"/>
    </xf>
    <xf numFmtId="0" fontId="3" fillId="0" borderId="0" xfId="0" applyFont="1"/>
    <xf numFmtId="49" fontId="1" fillId="0" borderId="0" xfId="0" applyNumberFormat="1" applyFont="1" applyAlignment="1"/>
    <xf numFmtId="0" fontId="0" fillId="0" borderId="0" xfId="0" applyAlignment="1">
      <alignment horizontal="centerContinuous"/>
    </xf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4" fillId="2" borderId="0" xfId="0" applyFont="1" applyFill="1"/>
    <xf numFmtId="0" fontId="0" fillId="0" borderId="0" xfId="0" applyFill="1"/>
    <xf numFmtId="3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3" workbookViewId="0">
      <selection activeCell="E19" sqref="E19"/>
    </sheetView>
  </sheetViews>
  <sheetFormatPr baseColWidth="10" defaultColWidth="8.83203125" defaultRowHeight="13" x14ac:dyDescent="0.15"/>
  <cols>
    <col min="1" max="1" width="12.33203125" style="2" customWidth="1"/>
    <col min="2" max="2" width="12.5" style="2" customWidth="1"/>
    <col min="3" max="3" width="12.6640625" style="2" customWidth="1"/>
    <col min="4" max="4" width="14.1640625" style="2" customWidth="1"/>
    <col min="5" max="5" width="14.83203125" style="2" customWidth="1"/>
    <col min="6" max="16384" width="8.83203125" style="2"/>
  </cols>
  <sheetData>
    <row r="3" spans="1:5" x14ac:dyDescent="0.15">
      <c r="C3" s="4" t="s">
        <v>0</v>
      </c>
    </row>
    <row r="4" spans="1:5" x14ac:dyDescent="0.15">
      <c r="C4" s="4" t="s">
        <v>1</v>
      </c>
    </row>
    <row r="5" spans="1:5" x14ac:dyDescent="0.15">
      <c r="C5" s="4" t="s">
        <v>2</v>
      </c>
    </row>
    <row r="7" spans="1:5" x14ac:dyDescent="0.15">
      <c r="C7" s="4" t="s">
        <v>3</v>
      </c>
      <c r="E7" s="6"/>
    </row>
    <row r="8" spans="1:5" x14ac:dyDescent="0.15">
      <c r="A8" s="2" t="s">
        <v>4</v>
      </c>
      <c r="E8" s="6" t="s">
        <v>27</v>
      </c>
    </row>
    <row r="9" spans="1:5" x14ac:dyDescent="0.15">
      <c r="A9" s="2" t="s">
        <v>5</v>
      </c>
      <c r="E9" s="6" t="s">
        <v>28</v>
      </c>
    </row>
    <row r="10" spans="1:5" x14ac:dyDescent="0.15">
      <c r="A10" s="2" t="s">
        <v>6</v>
      </c>
      <c r="E10" s="6" t="s">
        <v>29</v>
      </c>
    </row>
    <row r="11" spans="1:5" x14ac:dyDescent="0.15">
      <c r="A11" s="2" t="s">
        <v>7</v>
      </c>
      <c r="E11" s="6" t="s">
        <v>30</v>
      </c>
    </row>
    <row r="12" spans="1:5" x14ac:dyDescent="0.15">
      <c r="A12" s="2" t="s">
        <v>8</v>
      </c>
      <c r="E12" s="6" t="s">
        <v>31</v>
      </c>
    </row>
    <row r="13" spans="1:5" x14ac:dyDescent="0.15">
      <c r="E13" s="6"/>
    </row>
    <row r="14" spans="1:5" x14ac:dyDescent="0.15">
      <c r="B14" s="4" t="s">
        <v>9</v>
      </c>
      <c r="C14" s="5"/>
      <c r="E14" s="6"/>
    </row>
    <row r="15" spans="1:5" x14ac:dyDescent="0.15">
      <c r="A15" s="2" t="s">
        <v>10</v>
      </c>
      <c r="E15" s="6" t="s">
        <v>32</v>
      </c>
    </row>
    <row r="16" spans="1:5" x14ac:dyDescent="0.15">
      <c r="A16" s="2" t="s">
        <v>11</v>
      </c>
      <c r="E16" s="6" t="s">
        <v>33</v>
      </c>
    </row>
    <row r="17" spans="1:5" x14ac:dyDescent="0.15">
      <c r="A17" s="2" t="s">
        <v>12</v>
      </c>
      <c r="E17" s="6" t="s">
        <v>34</v>
      </c>
    </row>
    <row r="18" spans="1:5" x14ac:dyDescent="0.15">
      <c r="A18" s="2" t="s">
        <v>13</v>
      </c>
      <c r="E18" s="6" t="s">
        <v>35</v>
      </c>
    </row>
    <row r="19" spans="1:5" x14ac:dyDescent="0.15">
      <c r="A19" s="2" t="s">
        <v>133</v>
      </c>
      <c r="E19" s="6" t="s">
        <v>31</v>
      </c>
    </row>
    <row r="20" spans="1:5" x14ac:dyDescent="0.15">
      <c r="E20" s="6"/>
    </row>
    <row r="21" spans="1:5" x14ac:dyDescent="0.15">
      <c r="A21" s="3" t="s">
        <v>14</v>
      </c>
      <c r="E21" s="6"/>
    </row>
    <row r="22" spans="1:5" x14ac:dyDescent="0.15">
      <c r="E22" s="6"/>
    </row>
    <row r="23" spans="1:5" x14ac:dyDescent="0.15">
      <c r="A23" s="2" t="s">
        <v>15</v>
      </c>
      <c r="E23" s="6" t="s">
        <v>36</v>
      </c>
    </row>
    <row r="24" spans="1:5" x14ac:dyDescent="0.15">
      <c r="A24" s="2" t="s">
        <v>16</v>
      </c>
      <c r="E24" s="6" t="s">
        <v>37</v>
      </c>
    </row>
    <row r="25" spans="1:5" x14ac:dyDescent="0.15">
      <c r="A25" s="2" t="s">
        <v>17</v>
      </c>
      <c r="E25" s="6" t="s">
        <v>38</v>
      </c>
    </row>
    <row r="26" spans="1:5" x14ac:dyDescent="0.15">
      <c r="A26" s="2" t="s">
        <v>18</v>
      </c>
      <c r="E26" s="6" t="s">
        <v>39</v>
      </c>
    </row>
    <row r="27" spans="1:5" x14ac:dyDescent="0.15">
      <c r="A27" s="2" t="s">
        <v>19</v>
      </c>
      <c r="E27" s="6" t="s">
        <v>40</v>
      </c>
    </row>
    <row r="28" spans="1:5" x14ac:dyDescent="0.15">
      <c r="A28" s="2" t="s">
        <v>20</v>
      </c>
      <c r="E28" s="6" t="s">
        <v>41</v>
      </c>
    </row>
    <row r="29" spans="1:5" x14ac:dyDescent="0.15">
      <c r="A29" s="2" t="s">
        <v>10</v>
      </c>
      <c r="E29" s="6" t="s">
        <v>39</v>
      </c>
    </row>
    <row r="30" spans="1:5" x14ac:dyDescent="0.15">
      <c r="A30" s="2" t="s">
        <v>21</v>
      </c>
      <c r="E30" s="6" t="s">
        <v>42</v>
      </c>
    </row>
    <row r="31" spans="1:5" x14ac:dyDescent="0.15">
      <c r="A31" s="2" t="s">
        <v>22</v>
      </c>
      <c r="E31" s="6" t="s">
        <v>43</v>
      </c>
    </row>
    <row r="32" spans="1:5" x14ac:dyDescent="0.15">
      <c r="A32" s="2" t="s">
        <v>23</v>
      </c>
      <c r="E32" s="6" t="s">
        <v>44</v>
      </c>
    </row>
    <row r="33" spans="1:5" x14ac:dyDescent="0.15">
      <c r="A33" s="2" t="s">
        <v>11</v>
      </c>
      <c r="E33" s="6" t="s">
        <v>39</v>
      </c>
    </row>
    <row r="34" spans="1:5" x14ac:dyDescent="0.15">
      <c r="A34" s="2" t="s">
        <v>24</v>
      </c>
      <c r="E34" s="6" t="s">
        <v>45</v>
      </c>
    </row>
    <row r="35" spans="1:5" x14ac:dyDescent="0.15">
      <c r="A35" s="2" t="s">
        <v>25</v>
      </c>
      <c r="E35" s="6" t="s">
        <v>46</v>
      </c>
    </row>
    <row r="36" spans="1:5" x14ac:dyDescent="0.15">
      <c r="A36" s="2" t="s">
        <v>26</v>
      </c>
      <c r="E36" s="6" t="s">
        <v>47</v>
      </c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topLeftCell="A4" workbookViewId="0"/>
  </sheetViews>
  <sheetFormatPr baseColWidth="10" defaultColWidth="8.83203125" defaultRowHeight="13" x14ac:dyDescent="0.15"/>
  <cols>
    <col min="1" max="1" width="20.6640625" bestFit="1" customWidth="1"/>
  </cols>
  <sheetData>
    <row r="3" spans="1:2" x14ac:dyDescent="0.15">
      <c r="A3" t="s">
        <v>120</v>
      </c>
      <c r="B3">
        <v>9000</v>
      </c>
    </row>
    <row r="4" spans="1:2" x14ac:dyDescent="0.15">
      <c r="A4" t="s">
        <v>121</v>
      </c>
      <c r="B4">
        <v>5000</v>
      </c>
    </row>
    <row r="5" spans="1:2" x14ac:dyDescent="0.15">
      <c r="A5" t="s">
        <v>122</v>
      </c>
      <c r="B5">
        <f>B3-B4</f>
        <v>4000</v>
      </c>
    </row>
    <row r="6" spans="1:2" x14ac:dyDescent="0.15">
      <c r="A6" t="s">
        <v>82</v>
      </c>
      <c r="B6">
        <v>36000</v>
      </c>
    </row>
    <row r="7" spans="1:2" x14ac:dyDescent="0.15">
      <c r="A7" t="s">
        <v>83</v>
      </c>
    </row>
    <row r="8" spans="1:2" x14ac:dyDescent="0.15">
      <c r="A8" t="s">
        <v>123</v>
      </c>
      <c r="B8">
        <v>21000</v>
      </c>
    </row>
    <row r="9" spans="1:2" x14ac:dyDescent="0.15">
      <c r="A9" t="s">
        <v>124</v>
      </c>
      <c r="B9">
        <v>9000</v>
      </c>
    </row>
    <row r="10" spans="1:2" x14ac:dyDescent="0.15">
      <c r="A10" t="s">
        <v>125</v>
      </c>
      <c r="B10">
        <v>18000</v>
      </c>
    </row>
    <row r="11" spans="1:2" x14ac:dyDescent="0.15">
      <c r="A11" t="s">
        <v>107</v>
      </c>
      <c r="B11">
        <v>3000</v>
      </c>
    </row>
    <row r="12" spans="1:2" x14ac:dyDescent="0.15">
      <c r="A12" t="s">
        <v>126</v>
      </c>
      <c r="B12">
        <f>SUM(B8:B11)</f>
        <v>51000</v>
      </c>
    </row>
    <row r="13" spans="1:2" x14ac:dyDescent="0.15">
      <c r="A13" t="s">
        <v>84</v>
      </c>
      <c r="B13">
        <f>B6-B12</f>
        <v>-15000</v>
      </c>
    </row>
    <row r="14" spans="1:2" x14ac:dyDescent="0.15">
      <c r="A14" t="s">
        <v>127</v>
      </c>
      <c r="B14">
        <f>B5+B13</f>
        <v>-11000</v>
      </c>
    </row>
    <row r="15" spans="1:2" x14ac:dyDescent="0.15">
      <c r="A15" t="s">
        <v>129</v>
      </c>
    </row>
    <row r="16" spans="1:2" x14ac:dyDescent="0.15">
      <c r="A16" t="s">
        <v>128</v>
      </c>
      <c r="B16">
        <v>11000</v>
      </c>
    </row>
    <row r="17" spans="1:2" x14ac:dyDescent="0.15">
      <c r="A17" t="s">
        <v>112</v>
      </c>
      <c r="B17">
        <v>0</v>
      </c>
    </row>
    <row r="18" spans="1:2" x14ac:dyDescent="0.15">
      <c r="A18" t="s">
        <v>113</v>
      </c>
      <c r="B18">
        <v>0</v>
      </c>
    </row>
    <row r="19" spans="1:2" x14ac:dyDescent="0.15">
      <c r="A19" t="s">
        <v>115</v>
      </c>
      <c r="B19">
        <f>B3+B13+B16</f>
        <v>5000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topLeftCell="A2" zoomScale="86" workbookViewId="0">
      <selection activeCell="D74" sqref="D74"/>
    </sheetView>
  </sheetViews>
  <sheetFormatPr baseColWidth="10" defaultColWidth="8.83203125" defaultRowHeight="13" x14ac:dyDescent="0.15"/>
  <cols>
    <col min="1" max="1" width="11.6640625" customWidth="1"/>
    <col min="2" max="2" width="12.33203125" customWidth="1"/>
    <col min="3" max="3" width="14.6640625" customWidth="1"/>
    <col min="4" max="4" width="12.83203125" customWidth="1"/>
    <col min="5" max="5" width="11.5" customWidth="1"/>
    <col min="7" max="7" width="29.6640625" customWidth="1"/>
    <col min="10" max="10" width="17.33203125" bestFit="1" customWidth="1"/>
  </cols>
  <sheetData>
    <row r="2" spans="1:7" x14ac:dyDescent="0.15">
      <c r="C2" s="7" t="s">
        <v>0</v>
      </c>
      <c r="D2" s="10"/>
    </row>
    <row r="4" spans="1:7" x14ac:dyDescent="0.15">
      <c r="A4" t="s">
        <v>48</v>
      </c>
    </row>
    <row r="5" spans="1:7" x14ac:dyDescent="0.15">
      <c r="A5" t="s">
        <v>49</v>
      </c>
      <c r="D5">
        <v>60000</v>
      </c>
    </row>
    <row r="6" spans="1:7" x14ac:dyDescent="0.15">
      <c r="A6" t="s">
        <v>50</v>
      </c>
    </row>
    <row r="7" spans="1:7" x14ac:dyDescent="0.15">
      <c r="A7" s="1" t="s">
        <v>52</v>
      </c>
      <c r="D7">
        <v>72000</v>
      </c>
      <c r="F7">
        <v>0.5</v>
      </c>
    </row>
    <row r="8" spans="1:7" x14ac:dyDescent="0.15">
      <c r="A8" t="s">
        <v>51</v>
      </c>
      <c r="D8">
        <f>F7*F8</f>
        <v>95000</v>
      </c>
      <c r="F8">
        <f>250000-60000</f>
        <v>190000</v>
      </c>
    </row>
    <row r="9" spans="1:7" x14ac:dyDescent="0.15">
      <c r="A9" t="s">
        <v>53</v>
      </c>
      <c r="D9">
        <f>D5+D7+D8</f>
        <v>227000</v>
      </c>
      <c r="E9">
        <f>D5+D7+D8</f>
        <v>227000</v>
      </c>
    </row>
    <row r="10" spans="1:7" x14ac:dyDescent="0.15">
      <c r="D10" s="8"/>
    </row>
    <row r="11" spans="1:7" x14ac:dyDescent="0.15">
      <c r="A11" t="s">
        <v>54</v>
      </c>
      <c r="E11" t="s">
        <v>97</v>
      </c>
    </row>
    <row r="12" spans="1:7" x14ac:dyDescent="0.15">
      <c r="A12" t="s">
        <v>55</v>
      </c>
      <c r="D12">
        <v>90000</v>
      </c>
      <c r="F12">
        <v>0.4</v>
      </c>
      <c r="G12">
        <v>0.6</v>
      </c>
    </row>
    <row r="13" spans="1:7" x14ac:dyDescent="0.15">
      <c r="A13" t="s">
        <v>56</v>
      </c>
      <c r="D13">
        <f>F12*F13</f>
        <v>80000</v>
      </c>
      <c r="F13">
        <v>200000</v>
      </c>
    </row>
    <row r="14" spans="1:7" x14ac:dyDescent="0.15">
      <c r="A14" t="s">
        <v>57</v>
      </c>
      <c r="D14">
        <f>D12+D13</f>
        <v>170000</v>
      </c>
    </row>
    <row r="15" spans="1:7" x14ac:dyDescent="0.15">
      <c r="D15" s="8"/>
    </row>
    <row r="17" spans="1:13" x14ac:dyDescent="0.15">
      <c r="C17" s="7" t="s">
        <v>0</v>
      </c>
      <c r="D17" s="7"/>
    </row>
    <row r="18" spans="1:13" x14ac:dyDescent="0.15">
      <c r="C18" s="7" t="s">
        <v>58</v>
      </c>
      <c r="D18" s="7"/>
      <c r="J18" s="11"/>
      <c r="K18" s="11" t="s">
        <v>103</v>
      </c>
      <c r="L18" s="11"/>
      <c r="M18" s="11"/>
    </row>
    <row r="19" spans="1:13" x14ac:dyDescent="0.15">
      <c r="C19" s="7" t="s">
        <v>59</v>
      </c>
      <c r="D19" s="7"/>
      <c r="J19" s="11"/>
      <c r="K19" s="11"/>
      <c r="L19" s="11"/>
      <c r="M19" s="11"/>
    </row>
    <row r="20" spans="1:13" x14ac:dyDescent="0.15">
      <c r="J20" s="11"/>
      <c r="K20" s="11" t="s">
        <v>116</v>
      </c>
      <c r="L20" s="11" t="s">
        <v>117</v>
      </c>
      <c r="M20" s="11" t="s">
        <v>118</v>
      </c>
    </row>
    <row r="21" spans="1:13" x14ac:dyDescent="0.15">
      <c r="D21" s="15"/>
      <c r="G21" t="s">
        <v>79</v>
      </c>
      <c r="H21">
        <v>8000</v>
      </c>
      <c r="J21" s="11" t="s">
        <v>130</v>
      </c>
      <c r="K21" s="11">
        <v>9000</v>
      </c>
      <c r="L21" s="11">
        <f>K37</f>
        <v>8350</v>
      </c>
      <c r="M21" s="11">
        <f>L37</f>
        <v>8050</v>
      </c>
    </row>
    <row r="22" spans="1:13" x14ac:dyDescent="0.15">
      <c r="D22" s="15"/>
      <c r="G22" t="s">
        <v>80</v>
      </c>
      <c r="H22">
        <v>0</v>
      </c>
      <c r="J22" s="11" t="s">
        <v>131</v>
      </c>
      <c r="K22" s="11">
        <v>8000</v>
      </c>
      <c r="L22" s="11">
        <v>8000</v>
      </c>
      <c r="M22" s="11">
        <v>8000</v>
      </c>
    </row>
    <row r="23" spans="1:13" x14ac:dyDescent="0.15">
      <c r="G23" t="s">
        <v>81</v>
      </c>
      <c r="H23">
        <f>H21-H22</f>
        <v>8000</v>
      </c>
      <c r="J23" s="11" t="s">
        <v>122</v>
      </c>
      <c r="K23" s="11">
        <f>K21-K22</f>
        <v>1000</v>
      </c>
      <c r="L23" s="11">
        <f>L21-L22</f>
        <v>350</v>
      </c>
      <c r="M23" s="11">
        <f>M21-M22</f>
        <v>50</v>
      </c>
    </row>
    <row r="24" spans="1:13" x14ac:dyDescent="0.15">
      <c r="A24" t="s">
        <v>132</v>
      </c>
      <c r="G24" t="s">
        <v>82</v>
      </c>
      <c r="H24">
        <f>D9</f>
        <v>227000</v>
      </c>
      <c r="J24" s="14" t="s">
        <v>119</v>
      </c>
      <c r="K24" s="11">
        <v>62000</v>
      </c>
      <c r="L24" s="11">
        <v>73000</v>
      </c>
      <c r="M24" s="11">
        <v>86000</v>
      </c>
    </row>
    <row r="25" spans="1:13" x14ac:dyDescent="0.15">
      <c r="A25" t="s">
        <v>19</v>
      </c>
      <c r="D25">
        <v>170000</v>
      </c>
      <c r="G25" t="s">
        <v>83</v>
      </c>
      <c r="H25">
        <f>D28</f>
        <v>230000</v>
      </c>
      <c r="J25" s="11" t="s">
        <v>104</v>
      </c>
      <c r="K25" s="11">
        <v>40650</v>
      </c>
      <c r="L25" s="11">
        <v>48300</v>
      </c>
      <c r="M25" s="11">
        <v>49350</v>
      </c>
    </row>
    <row r="26" spans="1:13" x14ac:dyDescent="0.15">
      <c r="A26" t="s">
        <v>22</v>
      </c>
      <c r="D26">
        <v>51000</v>
      </c>
      <c r="G26" t="s">
        <v>84</v>
      </c>
      <c r="H26">
        <f>H24-H25</f>
        <v>-3000</v>
      </c>
      <c r="J26" s="11" t="s">
        <v>105</v>
      </c>
      <c r="K26" s="11">
        <v>20500</v>
      </c>
      <c r="L26" s="11">
        <v>22000</v>
      </c>
      <c r="M26" s="11">
        <v>22500</v>
      </c>
    </row>
    <row r="27" spans="1:13" x14ac:dyDescent="0.15">
      <c r="A27" t="s">
        <v>25</v>
      </c>
      <c r="D27">
        <v>9000</v>
      </c>
      <c r="G27" t="s">
        <v>85</v>
      </c>
      <c r="H27">
        <f>H23+H26</f>
        <v>5000</v>
      </c>
      <c r="J27" s="11" t="s">
        <v>106</v>
      </c>
      <c r="K27" s="11">
        <v>11500</v>
      </c>
      <c r="L27" s="11">
        <v>3000</v>
      </c>
      <c r="M27" s="11">
        <v>0</v>
      </c>
    </row>
    <row r="28" spans="1:13" x14ac:dyDescent="0.15">
      <c r="A28" t="s">
        <v>57</v>
      </c>
      <c r="D28" s="11">
        <f>SUM(D25:D27)</f>
        <v>230000</v>
      </c>
      <c r="G28" t="s">
        <v>60</v>
      </c>
      <c r="J28" s="11" t="s">
        <v>107</v>
      </c>
      <c r="K28" s="11">
        <f>-K316</f>
        <v>0</v>
      </c>
      <c r="L28" s="11">
        <v>0</v>
      </c>
      <c r="M28" s="11">
        <v>3500</v>
      </c>
    </row>
    <row r="29" spans="1:13" x14ac:dyDescent="0.15">
      <c r="A29" s="15"/>
      <c r="B29" s="15"/>
      <c r="C29" s="15"/>
      <c r="D29" s="15"/>
      <c r="E29" s="15"/>
      <c r="F29" s="15"/>
      <c r="G29" t="s">
        <v>61</v>
      </c>
      <c r="H29">
        <v>18000</v>
      </c>
      <c r="J29" s="11" t="s">
        <v>108</v>
      </c>
      <c r="K29" s="11">
        <f>SUM(K25:K28)</f>
        <v>72650</v>
      </c>
      <c r="L29" s="11">
        <f>SUM(L25:L28)</f>
        <v>73300</v>
      </c>
      <c r="M29" s="11">
        <f>SUM(M25:M28)</f>
        <v>75350</v>
      </c>
    </row>
    <row r="30" spans="1:13" x14ac:dyDescent="0.15">
      <c r="A30" s="15"/>
      <c r="B30" s="15"/>
      <c r="C30" s="15"/>
      <c r="D30" s="15"/>
      <c r="E30" s="15"/>
      <c r="F30" s="15"/>
      <c r="G30" t="s">
        <v>62</v>
      </c>
      <c r="H30">
        <v>-15000</v>
      </c>
      <c r="J30" s="11" t="s">
        <v>84</v>
      </c>
      <c r="K30" s="11">
        <f>K24-K29</f>
        <v>-10650</v>
      </c>
      <c r="L30" s="11">
        <f>L24-L29</f>
        <v>-300</v>
      </c>
      <c r="M30" s="11">
        <f>M24-M29</f>
        <v>10650</v>
      </c>
    </row>
    <row r="31" spans="1:13" x14ac:dyDescent="0.15">
      <c r="A31" s="15"/>
      <c r="B31" s="15"/>
      <c r="C31" s="15"/>
      <c r="D31" s="15"/>
      <c r="E31" s="15"/>
      <c r="F31" s="15"/>
      <c r="G31" t="s">
        <v>24</v>
      </c>
      <c r="H31">
        <v>-500</v>
      </c>
      <c r="J31" s="11" t="s">
        <v>109</v>
      </c>
      <c r="K31" s="11">
        <f>K23+K30</f>
        <v>-9650</v>
      </c>
      <c r="L31" s="11">
        <f>L23+L30</f>
        <v>50</v>
      </c>
      <c r="M31" s="11">
        <f>M23+M30</f>
        <v>10700</v>
      </c>
    </row>
    <row r="32" spans="1:13" x14ac:dyDescent="0.15">
      <c r="A32" s="15"/>
      <c r="B32" s="15"/>
      <c r="C32" s="15"/>
      <c r="D32" s="15"/>
      <c r="E32" s="15"/>
      <c r="F32" s="15"/>
      <c r="G32" t="s">
        <v>86</v>
      </c>
      <c r="H32">
        <f>H29+H30+H31</f>
        <v>2500</v>
      </c>
      <c r="J32" s="11" t="s">
        <v>110</v>
      </c>
      <c r="K32" s="11"/>
      <c r="L32" s="11"/>
      <c r="M32" s="11"/>
    </row>
    <row r="33" spans="1:14" x14ac:dyDescent="0.15">
      <c r="A33" s="15"/>
      <c r="B33" s="15"/>
      <c r="C33" s="15"/>
      <c r="D33" s="15"/>
      <c r="E33" s="15"/>
      <c r="F33" s="15"/>
      <c r="G33" t="s">
        <v>87</v>
      </c>
      <c r="H33">
        <f>H21+H26+H32</f>
        <v>7500</v>
      </c>
      <c r="J33" s="11" t="s">
        <v>111</v>
      </c>
      <c r="K33" s="11">
        <v>10000</v>
      </c>
      <c r="L33" s="11">
        <v>0</v>
      </c>
      <c r="M33" s="11">
        <v>0</v>
      </c>
    </row>
    <row r="34" spans="1:14" x14ac:dyDescent="0.15">
      <c r="A34" s="15"/>
      <c r="B34" s="15"/>
      <c r="C34" s="15"/>
      <c r="D34" s="15"/>
      <c r="E34" s="15"/>
      <c r="F34" s="15"/>
      <c r="J34" s="11" t="s">
        <v>112</v>
      </c>
      <c r="K34" s="11">
        <v>0</v>
      </c>
      <c r="L34" s="11">
        <v>0</v>
      </c>
      <c r="M34" s="11">
        <v>-10000</v>
      </c>
    </row>
    <row r="35" spans="1:14" x14ac:dyDescent="0.15">
      <c r="A35" s="15"/>
      <c r="B35" s="15"/>
      <c r="C35" s="15"/>
      <c r="D35" s="15"/>
      <c r="E35" s="15"/>
      <c r="F35" s="15"/>
      <c r="J35" s="11" t="s">
        <v>113</v>
      </c>
      <c r="K35" s="11">
        <v>0</v>
      </c>
      <c r="L35" s="11">
        <v>0</v>
      </c>
      <c r="M35" s="11">
        <v>-300</v>
      </c>
      <c r="N35">
        <f>(0.12/12)*10000*3</f>
        <v>300</v>
      </c>
    </row>
    <row r="36" spans="1:14" x14ac:dyDescent="0.15">
      <c r="D36" s="8"/>
      <c r="J36" s="11" t="s">
        <v>114</v>
      </c>
      <c r="K36" s="11">
        <f>SUM(K33:K35)</f>
        <v>10000</v>
      </c>
      <c r="L36" s="11">
        <f>SUM(L33:L35)</f>
        <v>0</v>
      </c>
      <c r="M36" s="11">
        <f>SUM(M33:M35)</f>
        <v>-10300</v>
      </c>
    </row>
    <row r="37" spans="1:14" x14ac:dyDescent="0.15">
      <c r="J37" s="11" t="s">
        <v>115</v>
      </c>
      <c r="K37" s="11">
        <f>K21+K30+K36</f>
        <v>8350</v>
      </c>
      <c r="L37" s="11">
        <f>L21+L30+L36</f>
        <v>8050</v>
      </c>
      <c r="M37" s="13">
        <f>M21+M30+M36</f>
        <v>8400</v>
      </c>
    </row>
    <row r="38" spans="1:14" x14ac:dyDescent="0.15">
      <c r="A38" s="9" t="s">
        <v>77</v>
      </c>
      <c r="C38" s="7"/>
      <c r="D38" s="7"/>
    </row>
    <row r="39" spans="1:14" x14ac:dyDescent="0.15">
      <c r="C39" s="7" t="s">
        <v>0</v>
      </c>
      <c r="D39" s="7"/>
    </row>
    <row r="40" spans="1:14" x14ac:dyDescent="0.15">
      <c r="C40" s="7" t="s">
        <v>63</v>
      </c>
      <c r="D40" s="7"/>
    </row>
    <row r="41" spans="1:14" x14ac:dyDescent="0.15">
      <c r="C41" s="7" t="s">
        <v>64</v>
      </c>
      <c r="D41" s="7"/>
      <c r="G41" t="s">
        <v>92</v>
      </c>
    </row>
    <row r="42" spans="1:14" x14ac:dyDescent="0.15">
      <c r="G42" t="s">
        <v>91</v>
      </c>
    </row>
    <row r="43" spans="1:14" x14ac:dyDescent="0.15">
      <c r="A43" t="s">
        <v>65</v>
      </c>
      <c r="E43">
        <v>250000</v>
      </c>
    </row>
    <row r="44" spans="1:14" x14ac:dyDescent="0.15">
      <c r="A44" t="s">
        <v>66</v>
      </c>
      <c r="G44" t="s">
        <v>88</v>
      </c>
      <c r="H44" s="12">
        <f>H46-H45</f>
        <v>190000</v>
      </c>
      <c r="I44" t="s">
        <v>95</v>
      </c>
      <c r="N44" t="s">
        <v>98</v>
      </c>
    </row>
    <row r="45" spans="1:14" x14ac:dyDescent="0.15">
      <c r="A45" t="s">
        <v>67</v>
      </c>
      <c r="D45">
        <v>30000</v>
      </c>
      <c r="G45" t="s">
        <v>94</v>
      </c>
      <c r="H45">
        <v>40000</v>
      </c>
    </row>
    <row r="46" spans="1:14" x14ac:dyDescent="0.15">
      <c r="A46" t="s">
        <v>68</v>
      </c>
      <c r="D46">
        <v>200000</v>
      </c>
      <c r="G46" t="s">
        <v>89</v>
      </c>
      <c r="H46">
        <v>230000</v>
      </c>
    </row>
    <row r="47" spans="1:14" x14ac:dyDescent="0.15">
      <c r="A47" t="s">
        <v>69</v>
      </c>
      <c r="D47">
        <v>230000</v>
      </c>
      <c r="G47" t="s">
        <v>90</v>
      </c>
      <c r="H47">
        <v>30000</v>
      </c>
    </row>
    <row r="48" spans="1:14" x14ac:dyDescent="0.15">
      <c r="A48" t="s">
        <v>70</v>
      </c>
      <c r="D48">
        <v>40000</v>
      </c>
      <c r="G48" t="s">
        <v>93</v>
      </c>
      <c r="H48">
        <v>200000</v>
      </c>
      <c r="I48" t="s">
        <v>96</v>
      </c>
    </row>
    <row r="49" spans="1:9" x14ac:dyDescent="0.15">
      <c r="A49" t="s">
        <v>66</v>
      </c>
      <c r="E49">
        <f>D45+D46-D48</f>
        <v>190000</v>
      </c>
    </row>
    <row r="50" spans="1:9" x14ac:dyDescent="0.15">
      <c r="A50" t="s">
        <v>71</v>
      </c>
      <c r="E50">
        <v>60000</v>
      </c>
    </row>
    <row r="51" spans="1:9" x14ac:dyDescent="0.15">
      <c r="A51" t="s">
        <v>22</v>
      </c>
      <c r="E51">
        <v>53000</v>
      </c>
      <c r="F51" t="s">
        <v>99</v>
      </c>
    </row>
    <row r="52" spans="1:9" x14ac:dyDescent="0.15">
      <c r="A52" t="s">
        <v>72</v>
      </c>
      <c r="E52">
        <v>7000</v>
      </c>
      <c r="I52">
        <f>D45+D46-D48</f>
        <v>190000</v>
      </c>
    </row>
    <row r="53" spans="1:9" x14ac:dyDescent="0.15">
      <c r="A53" t="s">
        <v>73</v>
      </c>
      <c r="E53">
        <v>500</v>
      </c>
    </row>
    <row r="54" spans="1:9" x14ac:dyDescent="0.15">
      <c r="A54" t="s">
        <v>74</v>
      </c>
      <c r="E54">
        <v>6500</v>
      </c>
    </row>
    <row r="55" spans="1:9" x14ac:dyDescent="0.15">
      <c r="E55" s="8"/>
    </row>
    <row r="57" spans="1:9" x14ac:dyDescent="0.15">
      <c r="A57" s="3" t="s">
        <v>78</v>
      </c>
    </row>
    <row r="58" spans="1:9" x14ac:dyDescent="0.15">
      <c r="C58" s="7" t="s">
        <v>0</v>
      </c>
      <c r="D58" s="7"/>
    </row>
    <row r="59" spans="1:9" x14ac:dyDescent="0.15">
      <c r="C59" s="7" t="s">
        <v>75</v>
      </c>
      <c r="D59" s="7"/>
    </row>
    <row r="60" spans="1:9" x14ac:dyDescent="0.15">
      <c r="C60" s="7" t="s">
        <v>76</v>
      </c>
      <c r="D60" s="7"/>
    </row>
    <row r="62" spans="1:9" x14ac:dyDescent="0.15">
      <c r="A62" s="2"/>
      <c r="B62" s="2"/>
      <c r="C62" s="4" t="s">
        <v>3</v>
      </c>
    </row>
    <row r="63" spans="1:9" x14ac:dyDescent="0.15">
      <c r="A63" s="2" t="s">
        <v>4</v>
      </c>
      <c r="B63" s="2"/>
      <c r="C63" s="2"/>
      <c r="D63">
        <f>H33</f>
        <v>7500</v>
      </c>
    </row>
    <row r="64" spans="1:9" x14ac:dyDescent="0.15">
      <c r="A64" s="2" t="s">
        <v>100</v>
      </c>
      <c r="B64" s="2"/>
      <c r="C64" s="2"/>
      <c r="D64">
        <f>D8</f>
        <v>95000</v>
      </c>
    </row>
    <row r="65" spans="1:7" x14ac:dyDescent="0.15">
      <c r="A65" s="2" t="s">
        <v>6</v>
      </c>
      <c r="B65" s="2"/>
      <c r="C65" s="2"/>
      <c r="D65">
        <f>D48</f>
        <v>40000</v>
      </c>
    </row>
    <row r="66" spans="1:7" x14ac:dyDescent="0.15">
      <c r="A66" s="2" t="s">
        <v>7</v>
      </c>
      <c r="B66" s="2"/>
      <c r="C66" s="2"/>
      <c r="D66">
        <f>Dati!E11+Dati!E35-Dati!E32</f>
        <v>507000</v>
      </c>
      <c r="F66">
        <f>500+9-2</f>
        <v>507</v>
      </c>
    </row>
    <row r="67" spans="1:7" x14ac:dyDescent="0.15">
      <c r="A67" s="2" t="s">
        <v>8</v>
      </c>
      <c r="B67" s="2"/>
      <c r="C67" s="2"/>
      <c r="D67">
        <f>D63+D64+D65+D66</f>
        <v>649500</v>
      </c>
    </row>
    <row r="68" spans="1:7" x14ac:dyDescent="0.15">
      <c r="A68" s="2"/>
      <c r="B68" s="2"/>
      <c r="C68" s="2"/>
    </row>
    <row r="69" spans="1:7" x14ac:dyDescent="0.15">
      <c r="A69" s="2"/>
      <c r="B69" s="4" t="s">
        <v>9</v>
      </c>
      <c r="C69" s="5"/>
    </row>
    <row r="70" spans="1:7" x14ac:dyDescent="0.15">
      <c r="A70" s="2" t="s">
        <v>10</v>
      </c>
      <c r="B70" s="2"/>
      <c r="C70" s="2"/>
      <c r="D70">
        <f>G12*F13</f>
        <v>120000</v>
      </c>
      <c r="F70" t="s">
        <v>101</v>
      </c>
    </row>
    <row r="71" spans="1:7" x14ac:dyDescent="0.15">
      <c r="A71" s="2" t="s">
        <v>11</v>
      </c>
      <c r="B71" s="2"/>
      <c r="C71" s="2"/>
      <c r="D71" t="str">
        <f>Dati!E36</f>
        <v>18000</v>
      </c>
    </row>
    <row r="72" spans="1:7" x14ac:dyDescent="0.15">
      <c r="A72" s="2" t="s">
        <v>12</v>
      </c>
      <c r="B72" s="2"/>
      <c r="C72" s="2"/>
      <c r="D72" t="str">
        <f>Dati!E17</f>
        <v>420000</v>
      </c>
    </row>
    <row r="73" spans="1:7" x14ac:dyDescent="0.15">
      <c r="A73" s="2" t="s">
        <v>13</v>
      </c>
      <c r="B73" s="2"/>
      <c r="C73" s="2"/>
      <c r="D73">
        <f>Dati!E18+'8.12'!E54</f>
        <v>91500</v>
      </c>
      <c r="F73">
        <f>85000+E54</f>
        <v>91500</v>
      </c>
      <c r="G73" t="s">
        <v>102</v>
      </c>
    </row>
    <row r="74" spans="1:7" x14ac:dyDescent="0.15">
      <c r="A74" s="2" t="s">
        <v>133</v>
      </c>
      <c r="B74" s="2"/>
      <c r="C74" s="2"/>
      <c r="D74">
        <f>D70+D71+D72+D73</f>
        <v>649500</v>
      </c>
    </row>
    <row r="75" spans="1:7" x14ac:dyDescent="0.15">
      <c r="D75" s="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4" workbookViewId="0">
      <selection activeCell="A43" sqref="A43"/>
    </sheetView>
  </sheetViews>
  <sheetFormatPr baseColWidth="10" defaultRowHeight="13" x14ac:dyDescent="0.15"/>
  <cols>
    <col min="1" max="1" width="34.33203125" bestFit="1" customWidth="1"/>
  </cols>
  <sheetData>
    <row r="1" spans="1:8" x14ac:dyDescent="0.15">
      <c r="B1" t="s">
        <v>134</v>
      </c>
      <c r="C1" t="s">
        <v>135</v>
      </c>
      <c r="D1" t="s">
        <v>136</v>
      </c>
      <c r="E1" t="s">
        <v>137</v>
      </c>
    </row>
    <row r="2" spans="1:8" x14ac:dyDescent="0.15">
      <c r="A2" t="s">
        <v>138</v>
      </c>
      <c r="B2">
        <v>6000</v>
      </c>
      <c r="C2">
        <v>7000</v>
      </c>
      <c r="D2">
        <v>5000</v>
      </c>
      <c r="E2">
        <f>SUM(B2:D2)</f>
        <v>18000</v>
      </c>
    </row>
    <row r="3" spans="1:8" x14ac:dyDescent="0.15">
      <c r="A3" t="s">
        <v>139</v>
      </c>
      <c r="B3">
        <v>50</v>
      </c>
      <c r="C3">
        <v>50</v>
      </c>
      <c r="D3">
        <v>50</v>
      </c>
    </row>
    <row r="4" spans="1:8" x14ac:dyDescent="0.15">
      <c r="A4" t="s">
        <v>137</v>
      </c>
      <c r="B4">
        <f>B2*B3</f>
        <v>300000</v>
      </c>
      <c r="C4">
        <f t="shared" ref="C4:D4" si="0">C2*C3</f>
        <v>350000</v>
      </c>
      <c r="D4">
        <f t="shared" si="0"/>
        <v>250000</v>
      </c>
      <c r="E4">
        <f>SUM(B4:D4)</f>
        <v>900000</v>
      </c>
    </row>
    <row r="7" spans="1:8" x14ac:dyDescent="0.15">
      <c r="A7" t="s">
        <v>140</v>
      </c>
    </row>
    <row r="8" spans="1:8" x14ac:dyDescent="0.15">
      <c r="A8" t="s">
        <v>141</v>
      </c>
      <c r="B8">
        <v>130000</v>
      </c>
      <c r="E8">
        <f>SUM(B8:D8)</f>
        <v>130000</v>
      </c>
    </row>
    <row r="9" spans="1:8" x14ac:dyDescent="0.15">
      <c r="A9" t="s">
        <v>142</v>
      </c>
      <c r="B9">
        <f>G9*B4</f>
        <v>120000</v>
      </c>
      <c r="C9">
        <f>H9*B4</f>
        <v>150000</v>
      </c>
      <c r="E9">
        <f>SUM(B9:D9)</f>
        <v>270000</v>
      </c>
      <c r="G9">
        <v>0.4</v>
      </c>
      <c r="H9">
        <v>0.5</v>
      </c>
    </row>
    <row r="10" spans="1:8" x14ac:dyDescent="0.15">
      <c r="A10" t="s">
        <v>143</v>
      </c>
      <c r="C10">
        <f>G9*C4</f>
        <v>140000</v>
      </c>
      <c r="D10">
        <f>H9*C4</f>
        <v>175000</v>
      </c>
      <c r="E10">
        <f>SUM(C10:D10)</f>
        <v>315000</v>
      </c>
    </row>
    <row r="11" spans="1:8" x14ac:dyDescent="0.15">
      <c r="A11" t="s">
        <v>144</v>
      </c>
      <c r="D11">
        <f>G9*D4</f>
        <v>100000</v>
      </c>
      <c r="E11">
        <f>SUM(D11)</f>
        <v>100000</v>
      </c>
    </row>
    <row r="12" spans="1:8" x14ac:dyDescent="0.15">
      <c r="B12">
        <f>SUM(B8:B11)</f>
        <v>250000</v>
      </c>
      <c r="C12">
        <f>SUM(C8:C11)</f>
        <v>290000</v>
      </c>
      <c r="D12">
        <f>SUM(D8:D11)</f>
        <v>275000</v>
      </c>
      <c r="E12">
        <f>SUM(E8:E11)</f>
        <v>815000</v>
      </c>
    </row>
    <row r="15" spans="1:8" x14ac:dyDescent="0.15">
      <c r="A15" t="s">
        <v>145</v>
      </c>
    </row>
    <row r="17" spans="1:7" x14ac:dyDescent="0.15">
      <c r="B17" t="s">
        <v>146</v>
      </c>
      <c r="C17" t="s">
        <v>147</v>
      </c>
      <c r="D17" t="s">
        <v>148</v>
      </c>
      <c r="E17" t="s">
        <v>149</v>
      </c>
      <c r="F17" t="s">
        <v>151</v>
      </c>
    </row>
    <row r="18" spans="1:7" x14ac:dyDescent="0.15">
      <c r="A18" t="s">
        <v>138</v>
      </c>
      <c r="B18">
        <v>6000</v>
      </c>
      <c r="C18">
        <v>7000</v>
      </c>
      <c r="D18">
        <v>5000</v>
      </c>
      <c r="E18">
        <v>4000</v>
      </c>
      <c r="G18">
        <v>0.1</v>
      </c>
    </row>
    <row r="19" spans="1:7" x14ac:dyDescent="0.15">
      <c r="A19" t="s">
        <v>150</v>
      </c>
      <c r="B19">
        <f>G18*C18</f>
        <v>700</v>
      </c>
      <c r="C19">
        <f>G18*D18</f>
        <v>500</v>
      </c>
      <c r="D19">
        <f>G18*E18</f>
        <v>400</v>
      </c>
      <c r="E19">
        <f>G18*F19</f>
        <v>300</v>
      </c>
      <c r="F19">
        <v>3000</v>
      </c>
    </row>
    <row r="20" spans="1:7" x14ac:dyDescent="0.15">
      <c r="A20" t="s">
        <v>152</v>
      </c>
      <c r="B20">
        <f>SUM(B18:B19)</f>
        <v>6700</v>
      </c>
      <c r="C20">
        <f>SUM(C18:C19)</f>
        <v>7500</v>
      </c>
      <c r="D20">
        <f>SUM(D18:D19)</f>
        <v>5400</v>
      </c>
      <c r="E20">
        <f>SUM(E18:E19)</f>
        <v>4300</v>
      </c>
    </row>
    <row r="21" spans="1:7" x14ac:dyDescent="0.15">
      <c r="A21" t="s">
        <v>153</v>
      </c>
      <c r="B21">
        <v>600</v>
      </c>
      <c r="C21">
        <f>B19</f>
        <v>700</v>
      </c>
      <c r="D21">
        <f>C19</f>
        <v>500</v>
      </c>
      <c r="E21">
        <f>D19</f>
        <v>400</v>
      </c>
    </row>
    <row r="22" spans="1:7" x14ac:dyDescent="0.15">
      <c r="A22" t="s">
        <v>154</v>
      </c>
      <c r="B22">
        <f>B20-B21</f>
        <v>6100</v>
      </c>
      <c r="C22">
        <f>C20-C21</f>
        <v>6800</v>
      </c>
      <c r="D22">
        <f>D20-D21</f>
        <v>4900</v>
      </c>
      <c r="E22">
        <f>E20-E21</f>
        <v>3900</v>
      </c>
    </row>
    <row r="25" spans="1:7" x14ac:dyDescent="0.15">
      <c r="A25" t="s">
        <v>155</v>
      </c>
    </row>
    <row r="26" spans="1:7" x14ac:dyDescent="0.15">
      <c r="B26" t="s">
        <v>146</v>
      </c>
      <c r="C26" t="s">
        <v>147</v>
      </c>
      <c r="D26" t="s">
        <v>148</v>
      </c>
      <c r="E26" t="s">
        <v>137</v>
      </c>
      <c r="F26" t="s">
        <v>149</v>
      </c>
    </row>
    <row r="27" spans="1:7" x14ac:dyDescent="0.15">
      <c r="A27" t="s">
        <v>154</v>
      </c>
      <c r="B27">
        <v>6100</v>
      </c>
      <c r="C27">
        <v>6800</v>
      </c>
      <c r="D27">
        <v>4900</v>
      </c>
      <c r="E27">
        <f>SUM(B27:D27)</f>
        <v>17800</v>
      </c>
    </row>
    <row r="28" spans="1:7" x14ac:dyDescent="0.15">
      <c r="A28" t="s">
        <v>156</v>
      </c>
      <c r="B28">
        <v>2</v>
      </c>
      <c r="C28">
        <v>2</v>
      </c>
      <c r="D28">
        <v>2</v>
      </c>
    </row>
    <row r="29" spans="1:7" x14ac:dyDescent="0.15">
      <c r="A29" t="s">
        <v>158</v>
      </c>
      <c r="B29">
        <f>B27*B28</f>
        <v>12200</v>
      </c>
      <c r="C29">
        <f t="shared" ref="C29:D29" si="1">C27*C28</f>
        <v>13600</v>
      </c>
      <c r="D29">
        <f t="shared" si="1"/>
        <v>9800</v>
      </c>
      <c r="E29">
        <f>SUM(B29:D29)</f>
        <v>35600</v>
      </c>
      <c r="F29">
        <f>E22*D28</f>
        <v>7800</v>
      </c>
      <c r="G29">
        <v>0.2</v>
      </c>
    </row>
    <row r="30" spans="1:7" x14ac:dyDescent="0.15">
      <c r="A30" t="s">
        <v>150</v>
      </c>
      <c r="B30">
        <f>G29*C29</f>
        <v>2720</v>
      </c>
      <c r="C30">
        <f>G29*D29</f>
        <v>1960</v>
      </c>
      <c r="D30">
        <f>G29*F29</f>
        <v>1560</v>
      </c>
      <c r="E30">
        <v>1560</v>
      </c>
    </row>
    <row r="31" spans="1:7" x14ac:dyDescent="0.15">
      <c r="A31" t="s">
        <v>157</v>
      </c>
      <c r="B31">
        <f>B29+B30</f>
        <v>14920</v>
      </c>
      <c r="C31">
        <f t="shared" ref="C31:D31" si="2">C29+C30</f>
        <v>15560</v>
      </c>
      <c r="D31">
        <f t="shared" si="2"/>
        <v>11360</v>
      </c>
      <c r="E31">
        <f>E29+E30</f>
        <v>37160</v>
      </c>
    </row>
    <row r="32" spans="1:7" x14ac:dyDescent="0.15">
      <c r="A32" t="s">
        <v>153</v>
      </c>
      <c r="B32">
        <v>2440</v>
      </c>
      <c r="C32">
        <f>B30</f>
        <v>2720</v>
      </c>
      <c r="D32">
        <f>C30</f>
        <v>1960</v>
      </c>
      <c r="E32">
        <f>B32</f>
        <v>2440</v>
      </c>
    </row>
    <row r="33" spans="1:8" x14ac:dyDescent="0.15">
      <c r="A33" t="s">
        <v>159</v>
      </c>
      <c r="B33">
        <f>B31-B32</f>
        <v>12480</v>
      </c>
      <c r="C33">
        <f t="shared" ref="C33:D33" si="3">C31-C32</f>
        <v>12840</v>
      </c>
      <c r="D33">
        <f t="shared" si="3"/>
        <v>9400</v>
      </c>
      <c r="E33">
        <f>E31-E32</f>
        <v>34720</v>
      </c>
      <c r="F33">
        <f>B33+C33+D33</f>
        <v>34720</v>
      </c>
      <c r="H33">
        <v>2.5</v>
      </c>
    </row>
    <row r="34" spans="1:8" x14ac:dyDescent="0.15">
      <c r="A34" t="s">
        <v>160</v>
      </c>
      <c r="B34">
        <f>$H$33*B33</f>
        <v>31200</v>
      </c>
      <c r="C34">
        <f t="shared" ref="C34:E34" si="4">$H$33*C33</f>
        <v>32100</v>
      </c>
      <c r="D34">
        <f t="shared" si="4"/>
        <v>23500</v>
      </c>
      <c r="E34">
        <f t="shared" si="4"/>
        <v>86800</v>
      </c>
    </row>
    <row r="38" spans="1:8" x14ac:dyDescent="0.15">
      <c r="A38" t="s">
        <v>161</v>
      </c>
      <c r="B38" t="s">
        <v>146</v>
      </c>
      <c r="C38" t="s">
        <v>147</v>
      </c>
      <c r="D38" t="s">
        <v>148</v>
      </c>
      <c r="E38" t="s">
        <v>137</v>
      </c>
      <c r="G38">
        <v>0.6</v>
      </c>
      <c r="H38">
        <v>0.4</v>
      </c>
    </row>
    <row r="39" spans="1:8" x14ac:dyDescent="0.15">
      <c r="A39" t="s">
        <v>162</v>
      </c>
      <c r="B39" s="16">
        <v>11400</v>
      </c>
      <c r="E39" s="16">
        <f>SUM(B39:D39)</f>
        <v>11400</v>
      </c>
    </row>
    <row r="40" spans="1:8" x14ac:dyDescent="0.15">
      <c r="A40" t="s">
        <v>163</v>
      </c>
      <c r="B40">
        <f>G38*B34</f>
        <v>18720</v>
      </c>
      <c r="C40">
        <f>H38*B34</f>
        <v>12480</v>
      </c>
      <c r="E40">
        <f>SUM(B40:D40)</f>
        <v>31200</v>
      </c>
    </row>
    <row r="41" spans="1:8" x14ac:dyDescent="0.15">
      <c r="A41" t="s">
        <v>164</v>
      </c>
      <c r="C41">
        <f>G38*C34</f>
        <v>19260</v>
      </c>
      <c r="D41">
        <f>H38*C34</f>
        <v>12840</v>
      </c>
      <c r="E41">
        <f>SUM(C41:D41)</f>
        <v>32100</v>
      </c>
    </row>
    <row r="42" spans="1:8" x14ac:dyDescent="0.15">
      <c r="A42" t="s">
        <v>165</v>
      </c>
      <c r="D42">
        <f>G38*D34</f>
        <v>14100</v>
      </c>
      <c r="E42">
        <f>SUM(D42)</f>
        <v>14100</v>
      </c>
    </row>
    <row r="43" spans="1:8" x14ac:dyDescent="0.15">
      <c r="B43" s="16">
        <f>SUM(B39:B42)</f>
        <v>30120</v>
      </c>
      <c r="C43" s="16">
        <f t="shared" ref="C43:D43" si="5">SUM(C39:C42)</f>
        <v>31740</v>
      </c>
      <c r="D43" s="16">
        <f t="shared" si="5"/>
        <v>26940</v>
      </c>
      <c r="E43" s="16">
        <f>SUM(E39:E42)</f>
        <v>88800</v>
      </c>
    </row>
    <row r="44" spans="1:8" x14ac:dyDescent="0.15">
      <c r="E44" s="16">
        <f>B43+C43+D43</f>
        <v>88800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</vt:lpstr>
      <vt:lpstr>8.7</vt:lpstr>
      <vt:lpstr>8.12</vt:lpstr>
      <vt:lpstr>8.13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Utente di Microsoft Office</cp:lastModifiedBy>
  <dcterms:created xsi:type="dcterms:W3CDTF">2012-01-18T21:21:31Z</dcterms:created>
  <dcterms:modified xsi:type="dcterms:W3CDTF">2017-04-04T13:12:02Z</dcterms:modified>
</cp:coreProperties>
</file>