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/GCPA/GC2016/3lez analisi decisioni/"/>
    </mc:Choice>
  </mc:AlternateContent>
  <bookViews>
    <workbookView xWindow="0" yWindow="460" windowWidth="28800" windowHeight="16500" activeTab="2"/>
  </bookViews>
  <sheets>
    <sheet name="riepilogo" sheetId="2" r:id="rId1"/>
    <sheet name="12.2" sheetId="3" r:id="rId2"/>
    <sheet name="12.7" sheetId="1" r:id="rId3"/>
    <sheet name="12.3" sheetId="4" r:id="rId4"/>
    <sheet name="12.8" sheetId="5" r:id="rId5"/>
    <sheet name="12.5" sheetId="6" r:id="rId6"/>
    <sheet name="12.12" sheetId="7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12" i="1"/>
  <c r="J11" i="1"/>
  <c r="D27" i="7"/>
  <c r="D26" i="7"/>
  <c r="A25" i="7"/>
  <c r="A24" i="7"/>
  <c r="B22" i="7"/>
  <c r="D21" i="7"/>
  <c r="D20" i="7"/>
  <c r="B20" i="7"/>
  <c r="B19" i="7"/>
  <c r="B18" i="7"/>
  <c r="B17" i="7"/>
  <c r="B16" i="7"/>
  <c r="B15" i="7"/>
  <c r="C12" i="7"/>
  <c r="D12" i="7"/>
  <c r="E12" i="7"/>
  <c r="F12" i="7"/>
  <c r="B12" i="7"/>
  <c r="C11" i="7"/>
  <c r="D11" i="7"/>
  <c r="E11" i="7"/>
  <c r="F11" i="7"/>
  <c r="B11" i="7"/>
  <c r="C10" i="7"/>
  <c r="D10" i="7"/>
  <c r="E10" i="7"/>
  <c r="F10" i="7"/>
  <c r="B10" i="7"/>
  <c r="C9" i="7"/>
  <c r="D9" i="7"/>
  <c r="E9" i="7"/>
  <c r="F9" i="7"/>
  <c r="B9" i="7"/>
  <c r="C8" i="7"/>
  <c r="D8" i="7"/>
  <c r="E8" i="7"/>
  <c r="F8" i="7"/>
  <c r="B8" i="7"/>
  <c r="C7" i="7"/>
  <c r="D7" i="7"/>
  <c r="E7" i="7"/>
  <c r="F7" i="7"/>
  <c r="B7" i="7"/>
  <c r="C6" i="7"/>
  <c r="D6" i="7"/>
  <c r="E6" i="7"/>
  <c r="F6" i="7"/>
  <c r="B6" i="7"/>
  <c r="C3" i="7"/>
  <c r="D3" i="7"/>
  <c r="E3" i="7"/>
  <c r="F3" i="7"/>
  <c r="B3" i="7"/>
  <c r="D8" i="6"/>
  <c r="C8" i="6"/>
  <c r="B8" i="6"/>
  <c r="C6" i="6"/>
  <c r="D6" i="6"/>
  <c r="B6" i="6"/>
  <c r="C4" i="6"/>
  <c r="D4" i="6"/>
  <c r="B4" i="6"/>
  <c r="I4" i="1"/>
  <c r="O4" i="1"/>
  <c r="N4" i="1"/>
  <c r="M4" i="1"/>
  <c r="F24" i="5"/>
  <c r="H11" i="5"/>
  <c r="H7" i="5"/>
  <c r="C13" i="1"/>
  <c r="C17" i="1"/>
  <c r="D17" i="1"/>
  <c r="C16" i="1"/>
  <c r="B2" i="1"/>
  <c r="B3" i="1"/>
  <c r="B4" i="1"/>
  <c r="B9" i="1"/>
  <c r="D10" i="1"/>
  <c r="E10" i="1"/>
  <c r="I6" i="1"/>
  <c r="B8" i="3"/>
  <c r="A4" i="2"/>
  <c r="A5" i="2"/>
  <c r="D7" i="2"/>
  <c r="E18" i="2"/>
  <c r="D18" i="2"/>
  <c r="C18" i="2"/>
  <c r="E17" i="2"/>
  <c r="D17" i="2"/>
  <c r="C17" i="2"/>
  <c r="E16" i="2"/>
  <c r="D16" i="2"/>
  <c r="C16" i="2"/>
  <c r="E13" i="2"/>
  <c r="D13" i="2"/>
  <c r="C13" i="2"/>
  <c r="E12" i="2"/>
  <c r="D12" i="2"/>
  <c r="C12" i="2"/>
  <c r="B3" i="5"/>
  <c r="B4" i="5"/>
  <c r="B5" i="5"/>
  <c r="B6" i="5"/>
  <c r="B11" i="5"/>
  <c r="B12" i="5"/>
  <c r="B13" i="5"/>
  <c r="C6" i="5"/>
  <c r="B16" i="5"/>
  <c r="B20" i="5"/>
  <c r="B21" i="5"/>
  <c r="B22" i="5"/>
  <c r="D24" i="5"/>
  <c r="B7" i="5"/>
  <c r="C2" i="4"/>
  <c r="C4" i="4"/>
  <c r="C5" i="4"/>
  <c r="C6" i="4"/>
  <c r="C7" i="4"/>
  <c r="C8" i="4"/>
  <c r="C9" i="4"/>
  <c r="C10" i="4"/>
  <c r="C11" i="4"/>
  <c r="B4" i="4"/>
  <c r="B5" i="4"/>
  <c r="B6" i="4"/>
  <c r="B7" i="4"/>
  <c r="B8" i="4"/>
  <c r="B2" i="4"/>
  <c r="D3" i="3"/>
  <c r="D4" i="3"/>
  <c r="D5" i="3"/>
  <c r="H10" i="3"/>
  <c r="D6" i="3"/>
  <c r="D8" i="3"/>
  <c r="E2" i="3"/>
  <c r="E8" i="3"/>
  <c r="D9" i="3"/>
  <c r="B6" i="3"/>
  <c r="C2" i="3"/>
  <c r="C8" i="3"/>
  <c r="B9" i="3"/>
  <c r="H19" i="2"/>
  <c r="B21" i="2"/>
  <c r="E19" i="2"/>
  <c r="E14" i="2"/>
  <c r="E20" i="2"/>
  <c r="D19" i="2"/>
  <c r="C19" i="2"/>
  <c r="H17" i="2"/>
  <c r="B17" i="2"/>
  <c r="H16" i="2"/>
  <c r="B16" i="2"/>
  <c r="D14" i="2"/>
  <c r="C14" i="2"/>
  <c r="B13" i="2"/>
  <c r="B12" i="2"/>
  <c r="H12" i="2"/>
  <c r="H13" i="2"/>
  <c r="H14" i="2"/>
  <c r="H20" i="2"/>
  <c r="H21" i="2"/>
  <c r="K14" i="2"/>
  <c r="K21" i="2"/>
  <c r="J14" i="2"/>
  <c r="J21" i="2"/>
  <c r="I14" i="2"/>
  <c r="I21" i="2"/>
  <c r="H18" i="2"/>
  <c r="B18" i="2"/>
  <c r="B19" i="2"/>
  <c r="A3" i="2"/>
  <c r="B3" i="2"/>
  <c r="B5" i="2"/>
  <c r="B7" i="2"/>
  <c r="D20" i="2"/>
  <c r="B14" i="2"/>
  <c r="B20" i="2"/>
  <c r="B22" i="2"/>
  <c r="C20" i="2"/>
  <c r="C5" i="2"/>
  <c r="A30" i="1"/>
  <c r="K3" i="1"/>
  <c r="A31" i="1"/>
  <c r="H6" i="1"/>
  <c r="B15" i="1"/>
  <c r="B14" i="1"/>
  <c r="B17" i="1"/>
  <c r="E9" i="1"/>
  <c r="I5" i="1"/>
  <c r="C6" i="1"/>
  <c r="B6" i="1"/>
  <c r="D6" i="1"/>
  <c r="C5" i="1"/>
  <c r="B5" i="1"/>
  <c r="D5" i="1"/>
  <c r="C7" i="1"/>
  <c r="C8" i="1"/>
  <c r="C9" i="1"/>
  <c r="B18" i="1"/>
  <c r="D3" i="1"/>
  <c r="D8" i="1"/>
  <c r="B7" i="1"/>
  <c r="D7" i="1"/>
  <c r="D2" i="1"/>
  <c r="D4" i="1"/>
  <c r="D9" i="1"/>
</calcChain>
</file>

<file path=xl/sharedStrings.xml><?xml version="1.0" encoding="utf-8"?>
<sst xmlns="http://schemas.openxmlformats.org/spreadsheetml/2006/main" count="163" uniqueCount="131">
  <si>
    <t>impianto aperto</t>
  </si>
  <si>
    <t>chiuso</t>
  </si>
  <si>
    <t>vendite</t>
  </si>
  <si>
    <t>dati</t>
  </si>
  <si>
    <t>costi variabili</t>
  </si>
  <si>
    <t>mdc</t>
  </si>
  <si>
    <t>costi fissi di produzione</t>
  </si>
  <si>
    <t>delta</t>
  </si>
  <si>
    <t>costi fissi di vendita</t>
  </si>
  <si>
    <t>costi totali</t>
  </si>
  <si>
    <t>costi impianto</t>
  </si>
  <si>
    <t>perdita netta</t>
  </si>
  <si>
    <t>al mese</t>
  </si>
  <si>
    <t>costi di chiusura</t>
  </si>
  <si>
    <t>effetto su utile</t>
  </si>
  <si>
    <t>soluzione sintetica</t>
  </si>
  <si>
    <t>mdc perso</t>
  </si>
  <si>
    <t>costi evitabili chiudendo</t>
  </si>
  <si>
    <t>produzione</t>
  </si>
  <si>
    <t>vendita</t>
  </si>
  <si>
    <t>ricerca obiettivi</t>
  </si>
  <si>
    <t>imposta la cella B9</t>
  </si>
  <si>
    <t>a -912000</t>
  </si>
  <si>
    <t>cambiando la cella F2</t>
  </si>
  <si>
    <t>mdcu</t>
  </si>
  <si>
    <t>oppure</t>
  </si>
  <si>
    <t>costi evitabili netti chiudendo lo stabilimento 2 mesi</t>
  </si>
  <si>
    <t>però ne restano 14000</t>
  </si>
  <si>
    <t>quindi</t>
  </si>
  <si>
    <t>costi evitabili netti</t>
  </si>
  <si>
    <t>quantità da vendere ovvero costi evitabili netti/mdcu</t>
  </si>
  <si>
    <t>mdc perso chiudendo</t>
  </si>
  <si>
    <t>pubblicità</t>
  </si>
  <si>
    <t>retribuzione respo linea</t>
  </si>
  <si>
    <t>ammortamenti speciali NON evitabili</t>
  </si>
  <si>
    <t>se negativo, conviene mantenere</t>
  </si>
  <si>
    <t>DATI</t>
  </si>
  <si>
    <t>FORMATO Più ADATTO</t>
  </si>
  <si>
    <t>Fatturato</t>
  </si>
  <si>
    <t>ammortamento macch speciali</t>
  </si>
  <si>
    <t>retribuzione respons linea</t>
  </si>
  <si>
    <t>totale costi fissi specifici</t>
  </si>
  <si>
    <t>mdc II grado</t>
  </si>
  <si>
    <t>costi fissi comuni</t>
  </si>
  <si>
    <t>reddito (perdita) op</t>
  </si>
  <si>
    <t>tot</t>
  </si>
  <si>
    <t>rotondo</t>
  </si>
  <si>
    <t>rett</t>
  </si>
  <si>
    <t>ott</t>
  </si>
  <si>
    <t>costi generali di impianto</t>
  </si>
  <si>
    <t>totale spese fisse</t>
  </si>
  <si>
    <t>costi fissi:</t>
  </si>
  <si>
    <t>costi fissi specifici:</t>
  </si>
  <si>
    <t>qui si vede che non perde a secondo margine</t>
  </si>
  <si>
    <t>si può manovrare prospetto di fianco per vedere quando perde a II margine</t>
  </si>
  <si>
    <t>regola if</t>
  </si>
  <si>
    <t>acquistare</t>
  </si>
  <si>
    <t>costo di acquisto</t>
  </si>
  <si>
    <t>materiali diretti</t>
  </si>
  <si>
    <t>manodopera</t>
  </si>
  <si>
    <t>costi var di prod</t>
  </si>
  <si>
    <t>costi produrre (eliminabili comprando all'esterno)</t>
  </si>
  <si>
    <t>costi fissi eliminabili</t>
  </si>
  <si>
    <t>totale</t>
  </si>
  <si>
    <t>costo opp</t>
  </si>
  <si>
    <t>produrre (totali)</t>
  </si>
  <si>
    <t>acquistare (totali)</t>
  </si>
  <si>
    <t>ricavi incr</t>
  </si>
  <si>
    <t>unitario</t>
  </si>
  <si>
    <t>costi incr:</t>
  </si>
  <si>
    <t>mat dir</t>
  </si>
  <si>
    <t>man</t>
  </si>
  <si>
    <t>ind var</t>
  </si>
  <si>
    <t>var aggiuntivi</t>
  </si>
  <si>
    <t>costi fissi incr</t>
  </si>
  <si>
    <t>utile incr</t>
  </si>
  <si>
    <t>manodopera diretta</t>
  </si>
  <si>
    <t>costi variabili di produzione</t>
  </si>
  <si>
    <t>che è anche il p max</t>
  </si>
  <si>
    <t>alternativa 1</t>
  </si>
  <si>
    <t>produrre tutte le cartucce all'interno</t>
  </si>
  <si>
    <t>costi fissi per aggiungere capacità</t>
  </si>
  <si>
    <t>alternativa 2</t>
  </si>
  <si>
    <t>alternativa 3 (100.000 make; 50000 buy)</t>
  </si>
  <si>
    <t>costi variabili:</t>
  </si>
  <si>
    <t>scegli il min</t>
  </si>
  <si>
    <t>inserire 65000</t>
  </si>
  <si>
    <t>costi produrre o  vero propri del make (eliminabili/evitabili comprando all'esterno le cartucce)</t>
  </si>
  <si>
    <t>dati per scatola di penne</t>
  </si>
  <si>
    <t>costi generali fissi e variabili</t>
  </si>
  <si>
    <t>se si riducono significa che sono proprio i costi di produrre le cartucce!</t>
  </si>
  <si>
    <t>stessa soluzione ragionando per costo della scatola</t>
  </si>
  <si>
    <t>costo di una scatola di cartucce</t>
  </si>
  <si>
    <t>scatole di cartucce</t>
  </si>
  <si>
    <t>X</t>
  </si>
  <si>
    <t>Y</t>
  </si>
  <si>
    <t>Z</t>
  </si>
  <si>
    <t>valore di vendita dopo ulteriore lavorazione</t>
  </si>
  <si>
    <t>valore di vendita llo split off</t>
  </si>
  <si>
    <t>ricavi ncr</t>
  </si>
  <si>
    <t>costi incr</t>
  </si>
  <si>
    <t>RO incrementale</t>
  </si>
  <si>
    <t>Marcy</t>
  </si>
  <si>
    <t>Tina</t>
  </si>
  <si>
    <t>Cari</t>
  </si>
  <si>
    <t>Lenny</t>
  </si>
  <si>
    <t>kit per cucire</t>
  </si>
  <si>
    <t>costo u MOD</t>
  </si>
  <si>
    <t>ore di mod a unità</t>
  </si>
  <si>
    <t>costo orario</t>
  </si>
  <si>
    <t>p di vendita</t>
  </si>
  <si>
    <t>MD</t>
  </si>
  <si>
    <t>MOD</t>
  </si>
  <si>
    <t>costi gen var</t>
  </si>
  <si>
    <t>euro</t>
  </si>
  <si>
    <t>OH</t>
  </si>
  <si>
    <t>per ora MOD</t>
  </si>
  <si>
    <t>costi var tot</t>
  </si>
  <si>
    <t>prodotti in 1 ora</t>
  </si>
  <si>
    <t>mdc per fattore scarso: mdc unitario/ore necessarie per avere 1 prodotto</t>
  </si>
  <si>
    <t>mdc per fattore scarso: mdc *prodotti fatti in 1 ora</t>
  </si>
  <si>
    <t>ore necessarie</t>
  </si>
  <si>
    <t>devo rinunciare a</t>
  </si>
  <si>
    <t>dunque produco solo</t>
  </si>
  <si>
    <t>invece che 40000</t>
  </si>
  <si>
    <t>ore che rimangono disponibili per Cari</t>
  </si>
  <si>
    <t>ricavo per differenza cioè definendo quante sono le unità alle quali rinunciare, cioè 17000 oppure vedo quante ore avanzano che possono essere impiegate per cari e determino direttamente 23000</t>
  </si>
  <si>
    <t>ore che non ho</t>
  </si>
  <si>
    <t>unità</t>
  </si>
  <si>
    <t>risparmio</t>
  </si>
  <si>
    <t>oppure imposta la cella C17=182000 cambiando 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</si>
</sst>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wrapText="1"/>
    </xf>
    <xf numFmtId="0" fontId="0" fillId="0" borderId="0" xfId="0" quotePrefix="1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2" borderId="0" xfId="0" applyFill="1" applyBorder="1"/>
    <xf numFmtId="0" fontId="0" fillId="0" borderId="0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4" sqref="H4"/>
    </sheetView>
  </sheetViews>
  <sheetFormatPr baseColWidth="10" defaultColWidth="8.83203125" defaultRowHeight="15" x14ac:dyDescent="0.2"/>
  <cols>
    <col min="1" max="1" width="34.6640625" bestFit="1" customWidth="1"/>
    <col min="2" max="2" width="10.83203125" customWidth="1"/>
    <col min="7" max="7" width="28.5" bestFit="1" customWidth="1"/>
  </cols>
  <sheetData>
    <row r="1" spans="1:11" x14ac:dyDescent="0.2">
      <c r="G1" s="1" t="s">
        <v>36</v>
      </c>
    </row>
    <row r="2" spans="1:11" ht="30" x14ac:dyDescent="0.2">
      <c r="A2" s="1" t="s">
        <v>17</v>
      </c>
      <c r="B2" s="13" t="s">
        <v>31</v>
      </c>
      <c r="G2" t="s">
        <v>5</v>
      </c>
      <c r="H2">
        <v>80000</v>
      </c>
    </row>
    <row r="3" spans="1:11" x14ac:dyDescent="0.2">
      <c r="A3">
        <f>H3</f>
        <v>41000</v>
      </c>
      <c r="B3">
        <f>H2</f>
        <v>80000</v>
      </c>
      <c r="G3" t="s">
        <v>32</v>
      </c>
      <c r="H3">
        <v>41000</v>
      </c>
    </row>
    <row r="4" spans="1:11" x14ac:dyDescent="0.2">
      <c r="A4">
        <f>H4</f>
        <v>6000</v>
      </c>
      <c r="G4" t="s">
        <v>33</v>
      </c>
      <c r="H4">
        <v>6000</v>
      </c>
    </row>
    <row r="5" spans="1:11" x14ac:dyDescent="0.2">
      <c r="A5">
        <f>SUM(A3:A4)</f>
        <v>47000</v>
      </c>
      <c r="B5">
        <f>SUM(B3:B4)</f>
        <v>80000</v>
      </c>
      <c r="C5">
        <f>A5-B5</f>
        <v>-33000</v>
      </c>
    </row>
    <row r="7" spans="1:11" x14ac:dyDescent="0.2">
      <c r="A7" t="s">
        <v>35</v>
      </c>
      <c r="B7" t="str">
        <f>IF(A5&lt;B5,"mantenere","dismettere")</f>
        <v>mantenere</v>
      </c>
      <c r="D7" t="str">
        <f>IF(A5&lt;B5,"mantenere","dismettere")</f>
        <v>mantenere</v>
      </c>
    </row>
    <row r="8" spans="1:11" x14ac:dyDescent="0.2">
      <c r="A8" t="s">
        <v>34</v>
      </c>
    </row>
    <row r="10" spans="1:11" x14ac:dyDescent="0.2">
      <c r="A10" t="s">
        <v>37</v>
      </c>
    </row>
    <row r="11" spans="1:11" x14ac:dyDescent="0.2">
      <c r="B11" t="s">
        <v>45</v>
      </c>
      <c r="C11" t="s">
        <v>46</v>
      </c>
      <c r="D11" t="s">
        <v>47</v>
      </c>
      <c r="E11" t="s">
        <v>48</v>
      </c>
      <c r="H11" t="s">
        <v>45</v>
      </c>
      <c r="I11" t="s">
        <v>46</v>
      </c>
      <c r="J11" t="s">
        <v>47</v>
      </c>
      <c r="K11" t="s">
        <v>48</v>
      </c>
    </row>
    <row r="12" spans="1:11" x14ac:dyDescent="0.2">
      <c r="A12" t="s">
        <v>38</v>
      </c>
      <c r="B12">
        <f>SUM(C12:E12)</f>
        <v>1000000</v>
      </c>
      <c r="C12">
        <f>I$12</f>
        <v>140000</v>
      </c>
      <c r="D12">
        <f>J$12</f>
        <v>500000</v>
      </c>
      <c r="E12">
        <f>K$12</f>
        <v>360000</v>
      </c>
      <c r="G12" t="s">
        <v>38</v>
      </c>
      <c r="H12">
        <f>SUM(I12:K12)</f>
        <v>1000000</v>
      </c>
      <c r="I12">
        <v>140000</v>
      </c>
      <c r="J12">
        <v>500000</v>
      </c>
      <c r="K12">
        <v>360000</v>
      </c>
    </row>
    <row r="13" spans="1:11" x14ac:dyDescent="0.2">
      <c r="A13" t="s">
        <v>4</v>
      </c>
      <c r="B13">
        <f>SUM(C13:E13)</f>
        <v>410000</v>
      </c>
      <c r="C13">
        <f>I$13</f>
        <v>60000</v>
      </c>
      <c r="D13">
        <f>J$13</f>
        <v>200000</v>
      </c>
      <c r="E13">
        <f>K$13</f>
        <v>150000</v>
      </c>
      <c r="G13" t="s">
        <v>4</v>
      </c>
      <c r="H13">
        <f>SUM(I13:K13)</f>
        <v>410000</v>
      </c>
      <c r="I13">
        <v>60000</v>
      </c>
      <c r="J13">
        <v>200000</v>
      </c>
      <c r="K13">
        <v>150000</v>
      </c>
    </row>
    <row r="14" spans="1:11" x14ac:dyDescent="0.2">
      <c r="A14" t="s">
        <v>5</v>
      </c>
      <c r="B14">
        <f>B12-B13</f>
        <v>590000</v>
      </c>
      <c r="C14">
        <f>C12-C13</f>
        <v>80000</v>
      </c>
      <c r="D14">
        <f>D12-D13</f>
        <v>300000</v>
      </c>
      <c r="E14">
        <f>E12-E13</f>
        <v>210000</v>
      </c>
      <c r="G14" t="s">
        <v>5</v>
      </c>
      <c r="H14">
        <f>H12-H13</f>
        <v>590000</v>
      </c>
      <c r="I14">
        <f>I12-I13</f>
        <v>80000</v>
      </c>
      <c r="J14">
        <f>J12-J13</f>
        <v>300000</v>
      </c>
      <c r="K14">
        <f>K12-K13</f>
        <v>210000</v>
      </c>
    </row>
    <row r="15" spans="1:11" x14ac:dyDescent="0.2">
      <c r="A15" t="s">
        <v>52</v>
      </c>
      <c r="G15" t="s">
        <v>51</v>
      </c>
    </row>
    <row r="16" spans="1:11" x14ac:dyDescent="0.2">
      <c r="A16" t="s">
        <v>32</v>
      </c>
      <c r="B16">
        <f t="shared" ref="B16:B18" si="0">H16</f>
        <v>216000</v>
      </c>
      <c r="C16" s="15">
        <f>I$16</f>
        <v>41000</v>
      </c>
      <c r="D16">
        <f>J$16</f>
        <v>110000</v>
      </c>
      <c r="E16">
        <f>K$16</f>
        <v>65000</v>
      </c>
      <c r="G16" t="s">
        <v>32</v>
      </c>
      <c r="H16">
        <f>SUM(I16:K16)</f>
        <v>216000</v>
      </c>
      <c r="I16">
        <v>41000</v>
      </c>
      <c r="J16">
        <v>110000</v>
      </c>
      <c r="K16">
        <v>65000</v>
      </c>
    </row>
    <row r="17" spans="1:11" x14ac:dyDescent="0.2">
      <c r="A17" t="s">
        <v>39</v>
      </c>
      <c r="B17">
        <f t="shared" si="0"/>
        <v>95000</v>
      </c>
      <c r="C17">
        <f>I$17</f>
        <v>20000</v>
      </c>
      <c r="D17">
        <f>J$17</f>
        <v>40000</v>
      </c>
      <c r="E17">
        <f>K$17</f>
        <v>35000</v>
      </c>
      <c r="G17" t="s">
        <v>39</v>
      </c>
      <c r="H17">
        <f>SUM(I17:K17)</f>
        <v>95000</v>
      </c>
      <c r="I17">
        <v>20000</v>
      </c>
      <c r="J17">
        <v>40000</v>
      </c>
      <c r="K17">
        <v>35000</v>
      </c>
    </row>
    <row r="18" spans="1:11" x14ac:dyDescent="0.2">
      <c r="A18" t="s">
        <v>40</v>
      </c>
      <c r="B18">
        <f t="shared" si="0"/>
        <v>19000</v>
      </c>
      <c r="C18" s="15">
        <f>I$18</f>
        <v>6000</v>
      </c>
      <c r="D18">
        <f>J$18</f>
        <v>7000</v>
      </c>
      <c r="E18">
        <f>K$18</f>
        <v>6000</v>
      </c>
      <c r="G18" t="s">
        <v>40</v>
      </c>
      <c r="H18">
        <f>SUM(I18:K18)</f>
        <v>19000</v>
      </c>
      <c r="I18">
        <v>6000</v>
      </c>
      <c r="J18">
        <v>7000</v>
      </c>
      <c r="K18">
        <v>6000</v>
      </c>
    </row>
    <row r="19" spans="1:11" x14ac:dyDescent="0.2">
      <c r="A19" t="s">
        <v>41</v>
      </c>
      <c r="B19">
        <f>SUM(B16:B18)</f>
        <v>330000</v>
      </c>
      <c r="C19">
        <f>SUM(C16:C18)</f>
        <v>67000</v>
      </c>
      <c r="D19">
        <f>SUM(D16:D18)</f>
        <v>157000</v>
      </c>
      <c r="E19">
        <f>SUM(E16:E18)</f>
        <v>106000</v>
      </c>
      <c r="G19" t="s">
        <v>49</v>
      </c>
      <c r="H19">
        <f>SUM(I19:K19)</f>
        <v>200000</v>
      </c>
      <c r="I19">
        <v>28000</v>
      </c>
      <c r="J19">
        <v>100000</v>
      </c>
      <c r="K19">
        <v>72000</v>
      </c>
    </row>
    <row r="20" spans="1:11" x14ac:dyDescent="0.2">
      <c r="A20" t="s">
        <v>42</v>
      </c>
      <c r="B20">
        <f>B14-B19</f>
        <v>260000</v>
      </c>
      <c r="C20" s="16">
        <f>C14-C19</f>
        <v>13000</v>
      </c>
      <c r="D20">
        <f>D14-D19</f>
        <v>143000</v>
      </c>
      <c r="E20">
        <f>E14-E19</f>
        <v>104000</v>
      </c>
      <c r="G20" t="s">
        <v>50</v>
      </c>
      <c r="H20">
        <f>SUM(I20:K20)</f>
        <v>530000</v>
      </c>
      <c r="I20">
        <v>95000</v>
      </c>
      <c r="J20">
        <v>257000</v>
      </c>
      <c r="K20">
        <v>178000</v>
      </c>
    </row>
    <row r="21" spans="1:11" x14ac:dyDescent="0.2">
      <c r="A21" t="s">
        <v>43</v>
      </c>
      <c r="B21">
        <f>H19</f>
        <v>200000</v>
      </c>
      <c r="G21" t="s">
        <v>44</v>
      </c>
      <c r="H21">
        <f>H14-H20</f>
        <v>60000</v>
      </c>
      <c r="I21">
        <f>I14-I20</f>
        <v>-15000</v>
      </c>
      <c r="J21">
        <f>J14-J20</f>
        <v>43000</v>
      </c>
      <c r="K21">
        <f>K14-K20</f>
        <v>32000</v>
      </c>
    </row>
    <row r="22" spans="1:11" x14ac:dyDescent="0.2">
      <c r="A22" t="s">
        <v>44</v>
      </c>
      <c r="B22">
        <f>B20-B21</f>
        <v>60000</v>
      </c>
    </row>
    <row r="24" spans="1:11" x14ac:dyDescent="0.2">
      <c r="B24" t="s">
        <v>53</v>
      </c>
    </row>
    <row r="25" spans="1:11" x14ac:dyDescent="0.2">
      <c r="B25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9" sqref="D9"/>
    </sheetView>
  </sheetViews>
  <sheetFormatPr baseColWidth="10" defaultColWidth="8.83203125" defaultRowHeight="15" x14ac:dyDescent="0.2"/>
  <cols>
    <col min="1" max="1" width="19.5" bestFit="1" customWidth="1"/>
    <col min="2" max="2" width="15.5" customWidth="1"/>
    <col min="3" max="3" width="10.1640625" bestFit="1" customWidth="1"/>
    <col min="5" max="5" width="10.1640625" bestFit="1" customWidth="1"/>
  </cols>
  <sheetData>
    <row r="1" spans="1:9" ht="60" x14ac:dyDescent="0.2">
      <c r="B1" s="2" t="s">
        <v>61</v>
      </c>
      <c r="C1" t="s">
        <v>56</v>
      </c>
      <c r="D1" s="17" t="s">
        <v>65</v>
      </c>
      <c r="E1" s="17" t="s">
        <v>66</v>
      </c>
      <c r="H1" t="s">
        <v>3</v>
      </c>
    </row>
    <row r="2" spans="1:9" x14ac:dyDescent="0.2">
      <c r="A2" t="s">
        <v>57</v>
      </c>
      <c r="C2">
        <f>H2</f>
        <v>20</v>
      </c>
      <c r="E2">
        <f>H2*H8</f>
        <v>300000</v>
      </c>
      <c r="H2">
        <v>20</v>
      </c>
    </row>
    <row r="3" spans="1:9" x14ac:dyDescent="0.2">
      <c r="A3" t="s">
        <v>58</v>
      </c>
      <c r="B3">
        <v>6</v>
      </c>
      <c r="D3">
        <f>$H3*$H$8</f>
        <v>90000</v>
      </c>
      <c r="H3">
        <v>6</v>
      </c>
    </row>
    <row r="4" spans="1:9" x14ac:dyDescent="0.2">
      <c r="A4" t="s">
        <v>59</v>
      </c>
      <c r="B4">
        <v>8</v>
      </c>
      <c r="D4">
        <f>$H4*$H$8</f>
        <v>120000</v>
      </c>
      <c r="H4">
        <v>8</v>
      </c>
    </row>
    <row r="5" spans="1:9" x14ac:dyDescent="0.2">
      <c r="A5" t="s">
        <v>60</v>
      </c>
      <c r="B5">
        <v>1</v>
      </c>
      <c r="D5">
        <f>$H5*$H$8</f>
        <v>15000</v>
      </c>
      <c r="H5">
        <v>1</v>
      </c>
    </row>
    <row r="6" spans="1:9" x14ac:dyDescent="0.2">
      <c r="A6" t="s">
        <v>62</v>
      </c>
      <c r="B6">
        <f>I6*H6</f>
        <v>2</v>
      </c>
      <c r="D6">
        <f>H10</f>
        <v>30000</v>
      </c>
      <c r="H6">
        <v>5</v>
      </c>
      <c r="I6" s="14">
        <v>0.4</v>
      </c>
    </row>
    <row r="7" spans="1:9" x14ac:dyDescent="0.2">
      <c r="A7" t="s">
        <v>64</v>
      </c>
      <c r="B7">
        <v>0</v>
      </c>
      <c r="D7">
        <v>0</v>
      </c>
      <c r="E7" s="16" t="s">
        <v>86</v>
      </c>
      <c r="H7">
        <v>65000</v>
      </c>
      <c r="I7" s="14"/>
    </row>
    <row r="8" spans="1:9" x14ac:dyDescent="0.2">
      <c r="A8" t="s">
        <v>63</v>
      </c>
      <c r="B8">
        <f>SUM(B2:B7)</f>
        <v>17</v>
      </c>
      <c r="C8">
        <f>SUM(C2:C6)</f>
        <v>20</v>
      </c>
      <c r="D8">
        <f>SUM(D3:D7)</f>
        <v>255000</v>
      </c>
      <c r="E8">
        <f>SUM(E2:E6)</f>
        <v>300000</v>
      </c>
      <c r="H8">
        <v>15000</v>
      </c>
      <c r="I8" t="s">
        <v>128</v>
      </c>
    </row>
    <row r="9" spans="1:9" x14ac:dyDescent="0.2">
      <c r="A9" t="s">
        <v>55</v>
      </c>
      <c r="B9" t="str">
        <f>IF(B8&lt;C8,"make","buy")</f>
        <v>make</v>
      </c>
      <c r="D9" t="str">
        <f>IF(D8&lt;E8,"make","buy")</f>
        <v>make</v>
      </c>
      <c r="H9">
        <v>75000</v>
      </c>
    </row>
    <row r="10" spans="1:9" x14ac:dyDescent="0.2">
      <c r="H10">
        <f>I6*H9</f>
        <v>30000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E22" sqref="E22"/>
    </sheetView>
  </sheetViews>
  <sheetFormatPr baseColWidth="10" defaultColWidth="8.83203125" defaultRowHeight="15" x14ac:dyDescent="0.2"/>
  <cols>
    <col min="1" max="1" width="22.33203125" bestFit="1" customWidth="1"/>
    <col min="2" max="2" width="15.5" bestFit="1" customWidth="1"/>
    <col min="3" max="3" width="10.1640625" bestFit="1" customWidth="1"/>
    <col min="5" max="5" width="14.5" bestFit="1" customWidth="1"/>
  </cols>
  <sheetData>
    <row r="1" spans="1:15" x14ac:dyDescent="0.2">
      <c r="B1" s="1" t="s">
        <v>0</v>
      </c>
      <c r="C1" s="1" t="s">
        <v>1</v>
      </c>
      <c r="D1" s="1" t="s">
        <v>7</v>
      </c>
      <c r="E1" s="1" t="s">
        <v>14</v>
      </c>
      <c r="F1" s="3" t="s">
        <v>3</v>
      </c>
      <c r="G1" s="4"/>
      <c r="H1" s="4"/>
      <c r="I1" s="4"/>
      <c r="J1" s="4"/>
      <c r="K1" s="5"/>
    </row>
    <row r="2" spans="1:15" x14ac:dyDescent="0.2">
      <c r="A2" t="s">
        <v>2</v>
      </c>
      <c r="B2">
        <f>F2*G2*H2</f>
        <v>770000</v>
      </c>
      <c r="D2">
        <f t="shared" ref="D2:D9" si="0">C2-B2</f>
        <v>-770000</v>
      </c>
      <c r="E2">
        <v>-770000</v>
      </c>
      <c r="F2" s="6">
        <v>11000</v>
      </c>
      <c r="G2" s="7">
        <v>35</v>
      </c>
      <c r="H2" s="7">
        <v>2</v>
      </c>
      <c r="I2" s="7">
        <v>40000</v>
      </c>
      <c r="J2" s="7"/>
      <c r="K2" s="8" t="s">
        <v>24</v>
      </c>
    </row>
    <row r="3" spans="1:15" x14ac:dyDescent="0.2">
      <c r="A3" t="s">
        <v>4</v>
      </c>
      <c r="B3">
        <f>F2*G3*H2</f>
        <v>462000</v>
      </c>
      <c r="D3">
        <f t="shared" si="0"/>
        <v>-462000</v>
      </c>
      <c r="E3">
        <v>462000</v>
      </c>
      <c r="F3" s="6"/>
      <c r="G3" s="7">
        <v>21</v>
      </c>
      <c r="H3" s="7"/>
      <c r="I3" s="7"/>
      <c r="J3" s="7"/>
      <c r="K3" s="8">
        <f>G2-G3</f>
        <v>14</v>
      </c>
    </row>
    <row r="4" spans="1:15" x14ac:dyDescent="0.2">
      <c r="A4" t="s">
        <v>5</v>
      </c>
      <c r="B4">
        <f>B2-B3</f>
        <v>308000</v>
      </c>
      <c r="D4">
        <f t="shared" si="0"/>
        <v>-308000</v>
      </c>
      <c r="E4">
        <v>-308000</v>
      </c>
      <c r="F4" s="6" t="s">
        <v>12</v>
      </c>
      <c r="G4" s="7">
        <v>230000</v>
      </c>
      <c r="H4" s="7">
        <v>170000</v>
      </c>
      <c r="I4" s="18">
        <f>G4-H4</f>
        <v>60000</v>
      </c>
      <c r="J4" s="7" t="s">
        <v>129</v>
      </c>
      <c r="K4" s="8"/>
      <c r="M4">
        <f>(H4-G4)/G4</f>
        <v>-0.2608695652173913</v>
      </c>
      <c r="N4">
        <f>0.26*G4</f>
        <v>59800</v>
      </c>
      <c r="O4">
        <f>G4-N4</f>
        <v>170200</v>
      </c>
    </row>
    <row r="5" spans="1:15" x14ac:dyDescent="0.2">
      <c r="A5" t="s">
        <v>6</v>
      </c>
      <c r="B5">
        <f>G4*H2</f>
        <v>460000</v>
      </c>
      <c r="C5">
        <f>H4*H2</f>
        <v>340000</v>
      </c>
      <c r="D5">
        <f t="shared" si="0"/>
        <v>-120000</v>
      </c>
      <c r="E5">
        <v>120000</v>
      </c>
      <c r="F5" s="6"/>
      <c r="G5" s="7">
        <v>310000</v>
      </c>
      <c r="H5" s="7">
        <v>0.1</v>
      </c>
      <c r="I5" s="19">
        <f>G5-H5*(G5)</f>
        <v>279000</v>
      </c>
      <c r="J5" s="7">
        <f>0.9*G5</f>
        <v>279000</v>
      </c>
      <c r="K5" s="8"/>
    </row>
    <row r="6" spans="1:15" x14ac:dyDescent="0.2">
      <c r="A6" t="s">
        <v>8</v>
      </c>
      <c r="B6">
        <f>G5*H2</f>
        <v>620000</v>
      </c>
      <c r="C6">
        <f>I5*H2</f>
        <v>558000</v>
      </c>
      <c r="D6">
        <f t="shared" si="0"/>
        <v>-62000</v>
      </c>
      <c r="E6">
        <v>62000</v>
      </c>
      <c r="F6" s="6"/>
      <c r="G6" s="7"/>
      <c r="H6" s="18">
        <f>H5*G5</f>
        <v>31000</v>
      </c>
      <c r="I6" s="7">
        <f>G5-H6</f>
        <v>279000</v>
      </c>
      <c r="J6" s="7" t="s">
        <v>129</v>
      </c>
      <c r="K6" s="8"/>
    </row>
    <row r="7" spans="1:15" ht="30" x14ac:dyDescent="0.2">
      <c r="A7" t="s">
        <v>9</v>
      </c>
      <c r="B7">
        <f>SUM(B5:B6)</f>
        <v>1080000</v>
      </c>
      <c r="C7">
        <f>SUM(C5:C6)</f>
        <v>898000</v>
      </c>
      <c r="D7">
        <f t="shared" si="0"/>
        <v>-182000</v>
      </c>
      <c r="E7">
        <v>182000</v>
      </c>
      <c r="F7" s="6"/>
      <c r="G7" s="9" t="s">
        <v>13</v>
      </c>
      <c r="H7" s="7">
        <v>14000</v>
      </c>
      <c r="I7" s="7"/>
      <c r="J7" s="7"/>
      <c r="K7" s="8"/>
    </row>
    <row r="8" spans="1:15" ht="16" thickBot="1" x14ac:dyDescent="0.25">
      <c r="A8" t="s">
        <v>10</v>
      </c>
      <c r="C8">
        <f>H7</f>
        <v>14000</v>
      </c>
      <c r="D8">
        <f t="shared" si="0"/>
        <v>14000</v>
      </c>
      <c r="E8">
        <v>-14000</v>
      </c>
      <c r="F8" s="10"/>
      <c r="G8" s="11"/>
      <c r="H8" s="11"/>
      <c r="I8" s="11"/>
      <c r="J8" s="11"/>
      <c r="K8" s="12"/>
    </row>
    <row r="9" spans="1:15" x14ac:dyDescent="0.2">
      <c r="A9" t="s">
        <v>11</v>
      </c>
      <c r="B9">
        <f>B4-B7</f>
        <v>-772000</v>
      </c>
      <c r="C9">
        <f>C4-C7-C8</f>
        <v>-912000</v>
      </c>
      <c r="D9" s="1">
        <f t="shared" si="0"/>
        <v>-140000</v>
      </c>
      <c r="E9">
        <f>E2+E3+E5+E6+E8</f>
        <v>-140000</v>
      </c>
    </row>
    <row r="10" spans="1:15" x14ac:dyDescent="0.2">
      <c r="D10">
        <f>C9-B9</f>
        <v>-140000</v>
      </c>
      <c r="E10">
        <f>E4+E7+E8</f>
        <v>-140000</v>
      </c>
    </row>
    <row r="11" spans="1:15" x14ac:dyDescent="0.2">
      <c r="A11" s="1" t="s">
        <v>15</v>
      </c>
      <c r="J11">
        <f>60000/230000</f>
        <v>0.2608695652173913</v>
      </c>
    </row>
    <row r="12" spans="1:15" ht="30" x14ac:dyDescent="0.2">
      <c r="B12" s="2" t="s">
        <v>17</v>
      </c>
      <c r="C12" t="s">
        <v>16</v>
      </c>
      <c r="J12">
        <f>J11*G4</f>
        <v>60000</v>
      </c>
    </row>
    <row r="13" spans="1:15" x14ac:dyDescent="0.2">
      <c r="C13">
        <f>(G2-G3)*F2*H2</f>
        <v>308000</v>
      </c>
    </row>
    <row r="14" spans="1:15" x14ac:dyDescent="0.2">
      <c r="A14" t="s">
        <v>18</v>
      </c>
      <c r="B14">
        <f>(G4-H4)*H2</f>
        <v>120000</v>
      </c>
    </row>
    <row r="15" spans="1:15" x14ac:dyDescent="0.2">
      <c r="A15" t="s">
        <v>19</v>
      </c>
      <c r="B15">
        <f>H6*H2</f>
        <v>62000</v>
      </c>
    </row>
    <row r="16" spans="1:15" x14ac:dyDescent="0.2">
      <c r="A16" t="s">
        <v>13</v>
      </c>
      <c r="C16">
        <f>H7</f>
        <v>14000</v>
      </c>
    </row>
    <row r="17" spans="1:5" x14ac:dyDescent="0.2">
      <c r="B17">
        <f>SUM(B14:B16)</f>
        <v>182000</v>
      </c>
      <c r="C17">
        <f>(C13+C16)</f>
        <v>322000</v>
      </c>
      <c r="D17">
        <f>B17-C17</f>
        <v>-140000</v>
      </c>
    </row>
    <row r="18" spans="1:5" x14ac:dyDescent="0.2">
      <c r="A18" s="1" t="s">
        <v>55</v>
      </c>
      <c r="B18" t="str">
        <f>IF(B17&lt;C17,"mantenere","dismettere")</f>
        <v>mantenere</v>
      </c>
    </row>
    <row r="20" spans="1:5" x14ac:dyDescent="0.2">
      <c r="A20" s="1" t="s">
        <v>20</v>
      </c>
    </row>
    <row r="21" spans="1:5" x14ac:dyDescent="0.2">
      <c r="A21" t="s">
        <v>21</v>
      </c>
      <c r="B21" t="s">
        <v>22</v>
      </c>
      <c r="E21" t="s">
        <v>130</v>
      </c>
    </row>
    <row r="22" spans="1:5" x14ac:dyDescent="0.2">
      <c r="A22" t="s">
        <v>23</v>
      </c>
    </row>
    <row r="24" spans="1:5" x14ac:dyDescent="0.2">
      <c r="A24" t="s">
        <v>25</v>
      </c>
    </row>
    <row r="25" spans="1:5" x14ac:dyDescent="0.2">
      <c r="A25" t="s">
        <v>26</v>
      </c>
    </row>
    <row r="26" spans="1:5" x14ac:dyDescent="0.2">
      <c r="A26">
        <v>182000</v>
      </c>
    </row>
    <row r="27" spans="1:5" x14ac:dyDescent="0.2">
      <c r="A27" t="s">
        <v>27</v>
      </c>
    </row>
    <row r="28" spans="1:5" x14ac:dyDescent="0.2">
      <c r="A28" t="s">
        <v>28</v>
      </c>
    </row>
    <row r="29" spans="1:5" x14ac:dyDescent="0.2">
      <c r="A29" t="s">
        <v>29</v>
      </c>
    </row>
    <row r="30" spans="1:5" x14ac:dyDescent="0.2">
      <c r="A30">
        <f>182000-14000</f>
        <v>168000</v>
      </c>
    </row>
    <row r="31" spans="1:5" x14ac:dyDescent="0.2">
      <c r="A31">
        <f>A30/K3</f>
        <v>12000</v>
      </c>
      <c r="B31" t="s">
        <v>30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1" sqref="C11"/>
    </sheetView>
  </sheetViews>
  <sheetFormatPr baseColWidth="10" defaultColWidth="8.83203125" defaultRowHeight="15" x14ac:dyDescent="0.2"/>
  <cols>
    <col min="1" max="1" width="12.83203125" bestFit="1" customWidth="1"/>
  </cols>
  <sheetData>
    <row r="1" spans="1:4" x14ac:dyDescent="0.2">
      <c r="B1" t="s">
        <v>68</v>
      </c>
      <c r="C1" t="s">
        <v>45</v>
      </c>
      <c r="D1" t="s">
        <v>3</v>
      </c>
    </row>
    <row r="2" spans="1:4" x14ac:dyDescent="0.2">
      <c r="A2" t="s">
        <v>67</v>
      </c>
      <c r="B2">
        <f>D2</f>
        <v>349.95</v>
      </c>
      <c r="C2">
        <f>D2*D10</f>
        <v>3499.5</v>
      </c>
      <c r="D2">
        <v>349.95</v>
      </c>
    </row>
    <row r="3" spans="1:4" x14ac:dyDescent="0.2">
      <c r="A3" t="s">
        <v>69</v>
      </c>
    </row>
    <row r="4" spans="1:4" x14ac:dyDescent="0.2">
      <c r="A4" t="s">
        <v>70</v>
      </c>
      <c r="B4">
        <f>D4</f>
        <v>143</v>
      </c>
      <c r="C4">
        <f>D4*D10</f>
        <v>1430</v>
      </c>
      <c r="D4">
        <v>143</v>
      </c>
    </row>
    <row r="5" spans="1:4" x14ac:dyDescent="0.2">
      <c r="A5" t="s">
        <v>71</v>
      </c>
      <c r="B5">
        <f>D5</f>
        <v>86</v>
      </c>
      <c r="C5">
        <f>D5*D10</f>
        <v>860</v>
      </c>
      <c r="D5">
        <v>86</v>
      </c>
    </row>
    <row r="6" spans="1:4" x14ac:dyDescent="0.2">
      <c r="A6" t="s">
        <v>72</v>
      </c>
      <c r="B6">
        <f>D6</f>
        <v>7</v>
      </c>
      <c r="C6">
        <f>D6*D10</f>
        <v>70</v>
      </c>
      <c r="D6">
        <v>7</v>
      </c>
    </row>
    <row r="7" spans="1:4" x14ac:dyDescent="0.2">
      <c r="A7" t="s">
        <v>73</v>
      </c>
      <c r="B7">
        <f>D7</f>
        <v>6</v>
      </c>
      <c r="C7">
        <f>D7*D10</f>
        <v>60</v>
      </c>
      <c r="D7">
        <v>6</v>
      </c>
    </row>
    <row r="8" spans="1:4" x14ac:dyDescent="0.2">
      <c r="A8" t="s">
        <v>45</v>
      </c>
      <c r="B8">
        <f>SUM(B4:B7)</f>
        <v>242</v>
      </c>
      <c r="C8">
        <f>SUM(C4:C7)</f>
        <v>2420</v>
      </c>
    </row>
    <row r="9" spans="1:4" x14ac:dyDescent="0.2">
      <c r="A9" t="s">
        <v>74</v>
      </c>
      <c r="C9">
        <f>D9</f>
        <v>465</v>
      </c>
      <c r="D9">
        <v>465</v>
      </c>
    </row>
    <row r="10" spans="1:4" x14ac:dyDescent="0.2">
      <c r="C10">
        <f>SUM(C8:C9)</f>
        <v>2885</v>
      </c>
      <c r="D10">
        <v>10</v>
      </c>
    </row>
    <row r="11" spans="1:4" x14ac:dyDescent="0.2">
      <c r="A11" t="s">
        <v>75</v>
      </c>
      <c r="C11">
        <f>C2-C10</f>
        <v>614.5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24" sqref="F24"/>
    </sheetView>
  </sheetViews>
  <sheetFormatPr baseColWidth="10" defaultColWidth="8.83203125" defaultRowHeight="15" x14ac:dyDescent="0.2"/>
  <cols>
    <col min="1" max="1" width="31.1640625" bestFit="1" customWidth="1"/>
    <col min="2" max="2" width="17" customWidth="1"/>
    <col min="3" max="3" width="10.1640625" bestFit="1" customWidth="1"/>
  </cols>
  <sheetData>
    <row r="1" spans="1:8" ht="90" x14ac:dyDescent="0.2">
      <c r="B1" s="2" t="s">
        <v>87</v>
      </c>
      <c r="C1" t="s">
        <v>56</v>
      </c>
      <c r="E1" s="1" t="s">
        <v>88</v>
      </c>
    </row>
    <row r="2" spans="1:8" x14ac:dyDescent="0.2">
      <c r="C2">
        <v>0.48</v>
      </c>
      <c r="E2">
        <v>0.48</v>
      </c>
    </row>
    <row r="3" spans="1:8" x14ac:dyDescent="0.2">
      <c r="A3" t="s">
        <v>58</v>
      </c>
      <c r="B3">
        <f>E3*F3</f>
        <v>0.30000000000000004</v>
      </c>
      <c r="E3">
        <v>1.5</v>
      </c>
      <c r="F3">
        <v>0.2</v>
      </c>
      <c r="G3" t="s">
        <v>90</v>
      </c>
    </row>
    <row r="4" spans="1:8" x14ac:dyDescent="0.2">
      <c r="A4" t="s">
        <v>76</v>
      </c>
      <c r="B4">
        <f>E4*F4</f>
        <v>0.1</v>
      </c>
      <c r="E4">
        <v>1</v>
      </c>
      <c r="F4">
        <v>0.1</v>
      </c>
    </row>
    <row r="5" spans="1:8" x14ac:dyDescent="0.2">
      <c r="A5" t="s">
        <v>77</v>
      </c>
      <c r="B5">
        <f>E5*F5</f>
        <v>0.03</v>
      </c>
      <c r="E5" s="1">
        <v>0.3</v>
      </c>
      <c r="F5">
        <v>0.1</v>
      </c>
    </row>
    <row r="6" spans="1:8" x14ac:dyDescent="0.2">
      <c r="A6" t="s">
        <v>92</v>
      </c>
      <c r="B6">
        <f>SUM(B2:B5)</f>
        <v>0.43000000000000005</v>
      </c>
      <c r="C6">
        <f>SUM(C2:C5)</f>
        <v>0.48</v>
      </c>
      <c r="E6">
        <v>150000</v>
      </c>
      <c r="F6" t="s">
        <v>93</v>
      </c>
      <c r="H6" t="s">
        <v>6</v>
      </c>
    </row>
    <row r="7" spans="1:8" x14ac:dyDescent="0.2">
      <c r="B7" t="str">
        <f>IF(B6&lt;C6,"make","buy")</f>
        <v>make</v>
      </c>
      <c r="E7">
        <v>30000</v>
      </c>
      <c r="H7">
        <f>E9/E8</f>
        <v>0.5</v>
      </c>
    </row>
    <row r="8" spans="1:8" x14ac:dyDescent="0.2">
      <c r="B8" t="s">
        <v>78</v>
      </c>
      <c r="E8">
        <v>100000</v>
      </c>
      <c r="H8" t="s">
        <v>89</v>
      </c>
    </row>
    <row r="9" spans="1:8" x14ac:dyDescent="0.2">
      <c r="E9">
        <v>50000</v>
      </c>
      <c r="H9">
        <v>0.8</v>
      </c>
    </row>
    <row r="10" spans="1:8" x14ac:dyDescent="0.2">
      <c r="A10" t="s">
        <v>79</v>
      </c>
      <c r="B10" t="s">
        <v>80</v>
      </c>
      <c r="H10" t="s">
        <v>77</v>
      </c>
    </row>
    <row r="11" spans="1:8" x14ac:dyDescent="0.2">
      <c r="A11" t="s">
        <v>4</v>
      </c>
      <c r="B11">
        <f>B6*E6</f>
        <v>64500.000000000007</v>
      </c>
      <c r="H11">
        <f>H9-H7</f>
        <v>0.30000000000000004</v>
      </c>
    </row>
    <row r="12" spans="1:8" x14ac:dyDescent="0.2">
      <c r="A12" t="s">
        <v>81</v>
      </c>
      <c r="B12">
        <f>E7</f>
        <v>30000</v>
      </c>
    </row>
    <row r="13" spans="1:8" x14ac:dyDescent="0.2">
      <c r="A13" t="s">
        <v>45</v>
      </c>
      <c r="B13" s="1">
        <f>SUM(B11:B12)</f>
        <v>94500</v>
      </c>
      <c r="H13" t="s">
        <v>91</v>
      </c>
    </row>
    <row r="15" spans="1:8" x14ac:dyDescent="0.2">
      <c r="A15" t="s">
        <v>82</v>
      </c>
    </row>
    <row r="16" spans="1:8" x14ac:dyDescent="0.2">
      <c r="A16" t="s">
        <v>4</v>
      </c>
      <c r="B16" s="1">
        <f>C6*E6</f>
        <v>72000</v>
      </c>
    </row>
    <row r="18" spans="1:6" ht="30" x14ac:dyDescent="0.2">
      <c r="A18" s="2" t="s">
        <v>83</v>
      </c>
    </row>
    <row r="19" spans="1:6" x14ac:dyDescent="0.2">
      <c r="A19" t="s">
        <v>84</v>
      </c>
    </row>
    <row r="20" spans="1:6" x14ac:dyDescent="0.2">
      <c r="B20">
        <f>E8*B6</f>
        <v>43000.000000000007</v>
      </c>
    </row>
    <row r="21" spans="1:6" x14ac:dyDescent="0.2">
      <c r="B21">
        <f>E9*C6</f>
        <v>24000</v>
      </c>
    </row>
    <row r="22" spans="1:6" x14ac:dyDescent="0.2">
      <c r="B22" s="1">
        <f>SUM(B20:B21)</f>
        <v>67000</v>
      </c>
    </row>
    <row r="23" spans="1:6" x14ac:dyDescent="0.2">
      <c r="D23" t="s">
        <v>85</v>
      </c>
    </row>
    <row r="24" spans="1:6" x14ac:dyDescent="0.2">
      <c r="D24">
        <f>MIN(B13,B16,B22)</f>
        <v>67000</v>
      </c>
      <c r="F24">
        <f>MIN(B13,B16,B22)</f>
        <v>67000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8" sqref="B8"/>
    </sheetView>
  </sheetViews>
  <sheetFormatPr baseColWidth="10" defaultRowHeight="15" x14ac:dyDescent="0.2"/>
  <cols>
    <col min="1" max="1" width="33.6640625" bestFit="1" customWidth="1"/>
  </cols>
  <sheetData>
    <row r="1" spans="1:4" x14ac:dyDescent="0.2">
      <c r="B1" t="s">
        <v>94</v>
      </c>
      <c r="C1" t="s">
        <v>95</v>
      </c>
      <c r="D1" t="s">
        <v>96</v>
      </c>
    </row>
    <row r="2" spans="1:4" x14ac:dyDescent="0.2">
      <c r="A2" t="s">
        <v>97</v>
      </c>
      <c r="B2">
        <v>80000</v>
      </c>
      <c r="C2">
        <v>150000</v>
      </c>
      <c r="D2">
        <v>75000</v>
      </c>
    </row>
    <row r="3" spans="1:4" x14ac:dyDescent="0.2">
      <c r="A3" t="s">
        <v>98</v>
      </c>
      <c r="B3">
        <v>50000</v>
      </c>
      <c r="C3">
        <v>90000</v>
      </c>
      <c r="D3">
        <v>60000</v>
      </c>
    </row>
    <row r="4" spans="1:4" x14ac:dyDescent="0.2">
      <c r="A4" t="s">
        <v>99</v>
      </c>
      <c r="B4">
        <f>B2-B3</f>
        <v>30000</v>
      </c>
      <c r="C4">
        <f t="shared" ref="C4:D4" si="0">C2-C3</f>
        <v>60000</v>
      </c>
      <c r="D4">
        <f t="shared" si="0"/>
        <v>15000</v>
      </c>
    </row>
    <row r="5" spans="1:4" x14ac:dyDescent="0.2">
      <c r="A5" t="s">
        <v>100</v>
      </c>
      <c r="B5">
        <v>35000</v>
      </c>
      <c r="C5">
        <v>40000</v>
      </c>
      <c r="D5">
        <v>12000</v>
      </c>
    </row>
    <row r="6" spans="1:4" x14ac:dyDescent="0.2">
      <c r="A6" t="s">
        <v>101</v>
      </c>
      <c r="B6">
        <f>B4-B5</f>
        <v>-5000</v>
      </c>
      <c r="C6">
        <f t="shared" ref="C6:D6" si="1">C4-C5</f>
        <v>20000</v>
      </c>
      <c r="D6">
        <f t="shared" si="1"/>
        <v>3000</v>
      </c>
    </row>
    <row r="8" spans="1:4" x14ac:dyDescent="0.2">
      <c r="B8" t="str">
        <f>IF(B6&gt;0,"continua","split off")</f>
        <v>split off</v>
      </c>
      <c r="C8" t="str">
        <f>IF(C6&gt;0,"continua","split off")</f>
        <v>continua</v>
      </c>
      <c r="D8" t="str">
        <f>IF(D6&gt;0,"continua","split off")</f>
        <v>continua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3" zoomScale="175" workbookViewId="0">
      <selection activeCell="B11" sqref="B11"/>
    </sheetView>
  </sheetViews>
  <sheetFormatPr baseColWidth="10" defaultRowHeight="15" x14ac:dyDescent="0.2"/>
  <cols>
    <col min="1" max="1" width="18" bestFit="1" customWidth="1"/>
    <col min="5" max="5" width="13.1640625" customWidth="1"/>
    <col min="6" max="6" width="22.5" customWidth="1"/>
  </cols>
  <sheetData>
    <row r="1" spans="1:9" x14ac:dyDescent="0.2">
      <c r="B1" t="s">
        <v>102</v>
      </c>
      <c r="C1" t="s">
        <v>103</v>
      </c>
      <c r="D1" t="s">
        <v>104</v>
      </c>
      <c r="E1" t="s">
        <v>105</v>
      </c>
      <c r="F1" t="s">
        <v>106</v>
      </c>
    </row>
    <row r="2" spans="1:9" x14ac:dyDescent="0.2">
      <c r="A2" t="s">
        <v>107</v>
      </c>
      <c r="B2">
        <v>4.8</v>
      </c>
      <c r="C2">
        <v>3</v>
      </c>
      <c r="D2">
        <v>8.4</v>
      </c>
      <c r="E2">
        <v>6</v>
      </c>
      <c r="F2">
        <v>2.4</v>
      </c>
      <c r="H2" t="s">
        <v>109</v>
      </c>
      <c r="I2" t="s">
        <v>112</v>
      </c>
    </row>
    <row r="3" spans="1:9" x14ac:dyDescent="0.2">
      <c r="A3" t="s">
        <v>108</v>
      </c>
      <c r="B3">
        <f>B2/$H$3</f>
        <v>0.39999999999999997</v>
      </c>
      <c r="C3">
        <f t="shared" ref="C3:F3" si="0">C2/$H$3</f>
        <v>0.25</v>
      </c>
      <c r="D3">
        <f t="shared" si="0"/>
        <v>0.70000000000000007</v>
      </c>
      <c r="E3">
        <f t="shared" si="0"/>
        <v>0.5</v>
      </c>
      <c r="F3">
        <f t="shared" si="0"/>
        <v>0.19999999999999998</v>
      </c>
      <c r="H3">
        <v>12</v>
      </c>
      <c r="I3" t="s">
        <v>114</v>
      </c>
    </row>
    <row r="4" spans="1:9" x14ac:dyDescent="0.2">
      <c r="A4" t="s">
        <v>110</v>
      </c>
      <c r="B4">
        <v>35</v>
      </c>
      <c r="C4">
        <v>24</v>
      </c>
      <c r="D4">
        <v>22</v>
      </c>
      <c r="E4">
        <v>18</v>
      </c>
      <c r="F4">
        <v>14</v>
      </c>
    </row>
    <row r="5" spans="1:9" x14ac:dyDescent="0.2">
      <c r="A5" t="s">
        <v>111</v>
      </c>
      <c r="B5">
        <v>3.5</v>
      </c>
      <c r="C5">
        <v>2.2999999999999998</v>
      </c>
      <c r="D5">
        <v>4.5</v>
      </c>
      <c r="E5">
        <v>3.1</v>
      </c>
      <c r="F5">
        <v>1.5</v>
      </c>
    </row>
    <row r="6" spans="1:9" x14ac:dyDescent="0.2">
      <c r="A6" t="s">
        <v>112</v>
      </c>
      <c r="B6">
        <f>B2</f>
        <v>4.8</v>
      </c>
      <c r="C6">
        <f t="shared" ref="C6:F6" si="1">C2</f>
        <v>3</v>
      </c>
      <c r="D6">
        <f t="shared" si="1"/>
        <v>8.4</v>
      </c>
      <c r="E6">
        <f t="shared" si="1"/>
        <v>6</v>
      </c>
      <c r="F6">
        <f t="shared" si="1"/>
        <v>2.4</v>
      </c>
    </row>
    <row r="7" spans="1:9" x14ac:dyDescent="0.2">
      <c r="A7" t="s">
        <v>113</v>
      </c>
      <c r="B7">
        <f>$H$8*B3</f>
        <v>1.5999999999999999</v>
      </c>
      <c r="C7">
        <f t="shared" ref="C7:F7" si="2">$H$8*C3</f>
        <v>1</v>
      </c>
      <c r="D7">
        <f t="shared" si="2"/>
        <v>2.8000000000000003</v>
      </c>
      <c r="E7">
        <f t="shared" si="2"/>
        <v>2</v>
      </c>
      <c r="F7">
        <f t="shared" si="2"/>
        <v>0.79999999999999993</v>
      </c>
    </row>
    <row r="8" spans="1:9" x14ac:dyDescent="0.2">
      <c r="A8" t="s">
        <v>117</v>
      </c>
      <c r="B8">
        <f>B5+B6+B7</f>
        <v>9.9</v>
      </c>
      <c r="C8">
        <f t="shared" ref="C8:F8" si="3">C5+C6+C7</f>
        <v>6.3</v>
      </c>
      <c r="D8">
        <f t="shared" si="3"/>
        <v>15.700000000000001</v>
      </c>
      <c r="E8">
        <f t="shared" si="3"/>
        <v>11.1</v>
      </c>
      <c r="F8">
        <f t="shared" si="3"/>
        <v>4.7</v>
      </c>
      <c r="H8">
        <v>4</v>
      </c>
      <c r="I8" t="s">
        <v>115</v>
      </c>
    </row>
    <row r="9" spans="1:9" x14ac:dyDescent="0.2">
      <c r="A9" t="s">
        <v>5</v>
      </c>
      <c r="B9">
        <f>B4-B8</f>
        <v>25.1</v>
      </c>
      <c r="C9">
        <f t="shared" ref="C9:F9" si="4">C4-C8</f>
        <v>17.7</v>
      </c>
      <c r="D9">
        <f t="shared" si="4"/>
        <v>6.2999999999999989</v>
      </c>
      <c r="E9">
        <f t="shared" si="4"/>
        <v>6.9</v>
      </c>
      <c r="F9">
        <f t="shared" si="4"/>
        <v>9.3000000000000007</v>
      </c>
      <c r="H9" t="s">
        <v>116</v>
      </c>
    </row>
    <row r="10" spans="1:9" ht="75" x14ac:dyDescent="0.2">
      <c r="A10" s="2" t="s">
        <v>119</v>
      </c>
      <c r="B10">
        <f>B9/B3</f>
        <v>62.750000000000007</v>
      </c>
      <c r="C10">
        <f t="shared" ref="C10:F10" si="5">C9/C3</f>
        <v>70.8</v>
      </c>
      <c r="D10">
        <f t="shared" si="5"/>
        <v>8.9999999999999982</v>
      </c>
      <c r="E10">
        <f t="shared" si="5"/>
        <v>13.8</v>
      </c>
      <c r="F10">
        <f t="shared" si="5"/>
        <v>46.500000000000007</v>
      </c>
    </row>
    <row r="11" spans="1:9" x14ac:dyDescent="0.2">
      <c r="A11" t="s">
        <v>118</v>
      </c>
      <c r="B11">
        <f>1/B3</f>
        <v>2.5</v>
      </c>
      <c r="C11">
        <f t="shared" ref="C11:F11" si="6">1/C3</f>
        <v>4</v>
      </c>
      <c r="D11">
        <f t="shared" si="6"/>
        <v>1.4285714285714284</v>
      </c>
      <c r="E11">
        <f t="shared" si="6"/>
        <v>2</v>
      </c>
      <c r="F11">
        <f t="shared" si="6"/>
        <v>5</v>
      </c>
    </row>
    <row r="12" spans="1:9" ht="45" x14ac:dyDescent="0.2">
      <c r="A12" s="2" t="s">
        <v>120</v>
      </c>
      <c r="B12">
        <f>B9*B11</f>
        <v>62.75</v>
      </c>
      <c r="C12" s="15">
        <f t="shared" ref="C12:F12" si="7">C9*C11</f>
        <v>70.8</v>
      </c>
      <c r="D12">
        <f t="shared" si="7"/>
        <v>8.9999999999999964</v>
      </c>
      <c r="E12">
        <f t="shared" si="7"/>
        <v>13.8</v>
      </c>
      <c r="F12">
        <f t="shared" si="7"/>
        <v>46.5</v>
      </c>
    </row>
    <row r="14" spans="1:9" x14ac:dyDescent="0.2">
      <c r="A14" s="2" t="s">
        <v>121</v>
      </c>
    </row>
    <row r="15" spans="1:9" x14ac:dyDescent="0.2">
      <c r="A15">
        <v>26000</v>
      </c>
      <c r="B15">
        <f>B3*A15</f>
        <v>10400</v>
      </c>
    </row>
    <row r="16" spans="1:9" x14ac:dyDescent="0.2">
      <c r="A16">
        <v>42000</v>
      </c>
      <c r="B16">
        <f>C3*A16</f>
        <v>10500</v>
      </c>
    </row>
    <row r="17" spans="1:6" x14ac:dyDescent="0.2">
      <c r="A17">
        <v>40000</v>
      </c>
      <c r="B17">
        <f>D3*A17</f>
        <v>28000.000000000004</v>
      </c>
    </row>
    <row r="18" spans="1:6" x14ac:dyDescent="0.2">
      <c r="A18">
        <v>46000</v>
      </c>
      <c r="B18">
        <f>E3*A18</f>
        <v>23000</v>
      </c>
    </row>
    <row r="19" spans="1:6" x14ac:dyDescent="0.2">
      <c r="A19">
        <v>450000</v>
      </c>
      <c r="B19">
        <f>F3*A19</f>
        <v>89999.999999999985</v>
      </c>
    </row>
    <row r="20" spans="1:6" ht="120" x14ac:dyDescent="0.2">
      <c r="B20">
        <f>SUM(B15:B19)</f>
        <v>161900</v>
      </c>
      <c r="C20">
        <v>150000</v>
      </c>
      <c r="D20">
        <f>B20-C20</f>
        <v>11900</v>
      </c>
      <c r="E20" t="s">
        <v>127</v>
      </c>
      <c r="F20" s="2" t="s">
        <v>126</v>
      </c>
    </row>
    <row r="21" spans="1:6" x14ac:dyDescent="0.2">
      <c r="A21" t="s">
        <v>122</v>
      </c>
      <c r="D21">
        <f>D20/D3</f>
        <v>17000</v>
      </c>
    </row>
    <row r="22" spans="1:6" x14ac:dyDescent="0.2">
      <c r="A22" t="s">
        <v>123</v>
      </c>
      <c r="B22">
        <f>A17-D21</f>
        <v>23000</v>
      </c>
      <c r="C22" t="s">
        <v>124</v>
      </c>
    </row>
    <row r="24" spans="1:6" x14ac:dyDescent="0.2">
      <c r="A24">
        <f>C20-B15-B16-B18-B19</f>
        <v>16100.000000000015</v>
      </c>
      <c r="B24" t="s">
        <v>125</v>
      </c>
    </row>
    <row r="25" spans="1:6" x14ac:dyDescent="0.2">
      <c r="A25">
        <f>A24/0.7</f>
        <v>23000.000000000022</v>
      </c>
    </row>
    <row r="26" spans="1:6" x14ac:dyDescent="0.2">
      <c r="D26">
        <f>B15+B16+B18+B19</f>
        <v>133900</v>
      </c>
    </row>
    <row r="27" spans="1:6" x14ac:dyDescent="0.2">
      <c r="D27">
        <f>C20-D26</f>
        <v>16100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riepilogo</vt:lpstr>
      <vt:lpstr>12.2</vt:lpstr>
      <vt:lpstr>12.7</vt:lpstr>
      <vt:lpstr>12.3</vt:lpstr>
      <vt:lpstr>12.8</vt:lpstr>
      <vt:lpstr>12.5</vt:lpstr>
      <vt:lpstr>12.12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Lazzarotti</dc:creator>
  <cp:lastModifiedBy>Utente di Microsoft Office</cp:lastModifiedBy>
  <dcterms:created xsi:type="dcterms:W3CDTF">2014-03-13T14:09:50Z</dcterms:created>
  <dcterms:modified xsi:type="dcterms:W3CDTF">2017-03-12T09:03:28Z</dcterms:modified>
</cp:coreProperties>
</file>