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EOA/EOA 2018/esempi di analisi di bilancio/"/>
    </mc:Choice>
  </mc:AlternateContent>
  <bookViews>
    <workbookView xWindow="0" yWindow="460" windowWidth="28800" windowHeight="16500" tabRatio="500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B21" i="1"/>
  <c r="C20" i="1"/>
  <c r="B20" i="1"/>
  <c r="C19" i="1"/>
  <c r="B19" i="1"/>
  <c r="C16" i="1"/>
  <c r="B16" i="1"/>
  <c r="B15" i="1"/>
  <c r="C15" i="1"/>
  <c r="D14" i="1"/>
  <c r="E14" i="1"/>
  <c r="C14" i="1"/>
  <c r="B14" i="1"/>
  <c r="C11" i="1"/>
  <c r="B11" i="1"/>
  <c r="C10" i="1"/>
  <c r="B10" i="1"/>
  <c r="C7" i="1"/>
  <c r="B7" i="1"/>
  <c r="K6" i="1"/>
  <c r="J6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<sst xmlns="http://schemas.openxmlformats.org/spreadsheetml/2006/main" count="28" uniqueCount="27">
  <si>
    <t>ROE</t>
  </si>
  <si>
    <t>ROI</t>
  </si>
  <si>
    <t>ROI*</t>
  </si>
  <si>
    <t>r</t>
  </si>
  <si>
    <t>D/E</t>
  </si>
  <si>
    <t>fortissimo indebitamento o meglio pochi mezzi propri</t>
  </si>
  <si>
    <t>D</t>
  </si>
  <si>
    <t>fortissimo effetto leva fino a che c'è redditività operativa!</t>
  </si>
  <si>
    <t>s</t>
  </si>
  <si>
    <t>analisi ROI</t>
  </si>
  <si>
    <t>ROS</t>
  </si>
  <si>
    <t>RA</t>
  </si>
  <si>
    <t>rotazione costante, si espandono concordemente all'espansione dei ricavi</t>
  </si>
  <si>
    <t>analisi ROS</t>
  </si>
  <si>
    <t>VAP/VDP</t>
  </si>
  <si>
    <t>CDL/VDP</t>
  </si>
  <si>
    <t>AMM/VDP</t>
  </si>
  <si>
    <t>analisi ROT</t>
  </si>
  <si>
    <t>acqusti esterni pesano pochissimo</t>
  </si>
  <si>
    <t>si riduce un po' il peso</t>
  </si>
  <si>
    <t>anche come % di costi!</t>
  </si>
  <si>
    <t>rot diritti pl</t>
  </si>
  <si>
    <t>si abbassa per effetto investimenti</t>
  </si>
  <si>
    <t>imm mat in corso</t>
  </si>
  <si>
    <t>altissima ma si abbassa</t>
  </si>
  <si>
    <t>tempo medio di incasso crediti commerciali</t>
  </si>
  <si>
    <t xml:space="preserve">migliora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</si>
</sst>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01" workbookViewId="0">
      <selection activeCell="A23" sqref="A23"/>
    </sheetView>
  </sheetViews>
  <sheetFormatPr baseColWidth="10" defaultRowHeight="16" x14ac:dyDescent="0.2"/>
  <cols>
    <col min="1" max="1" width="15.33203125" bestFit="1" customWidth="1"/>
  </cols>
  <sheetData>
    <row r="1" spans="1:11" x14ac:dyDescent="0.2">
      <c r="B1">
        <v>2016</v>
      </c>
      <c r="C1">
        <v>2017</v>
      </c>
    </row>
    <row r="2" spans="1:11" x14ac:dyDescent="0.2">
      <c r="A2" t="s">
        <v>0</v>
      </c>
      <c r="B2" s="1">
        <f>4062/53383</f>
        <v>7.6091639660566104E-2</v>
      </c>
      <c r="C2" s="1">
        <f>42567/93773</f>
        <v>0.45393663421240654</v>
      </c>
    </row>
    <row r="3" spans="1:11" x14ac:dyDescent="0.2">
      <c r="A3" t="s">
        <v>1</v>
      </c>
      <c r="B3" s="1">
        <f>20214/577558</f>
        <v>3.4999082343245183E-2</v>
      </c>
      <c r="C3" s="1">
        <f>67377/847239</f>
        <v>7.9525375956489258E-2</v>
      </c>
    </row>
    <row r="4" spans="1:11" x14ac:dyDescent="0.2">
      <c r="A4" t="s">
        <v>2</v>
      </c>
      <c r="B4" s="1">
        <f>(20214+2408)/577558</f>
        <v>3.9168360580236095E-2</v>
      </c>
      <c r="C4" s="1">
        <f>(67377+4273)/847239</f>
        <v>8.4568817063426019E-2</v>
      </c>
    </row>
    <row r="5" spans="1:11" x14ac:dyDescent="0.2">
      <c r="A5" t="s">
        <v>3</v>
      </c>
      <c r="B5" s="1">
        <f>10353/(577558-53383)</f>
        <v>1.9751037344398339E-2</v>
      </c>
      <c r="C5" s="1">
        <f>11969/(847239-93773)</f>
        <v>1.5885255605428777E-2</v>
      </c>
      <c r="J5" t="s">
        <v>6</v>
      </c>
      <c r="K5" t="s">
        <v>6</v>
      </c>
    </row>
    <row r="6" spans="1:11" x14ac:dyDescent="0.2">
      <c r="A6" t="s">
        <v>4</v>
      </c>
      <c r="B6">
        <f>(577558-53383)/53383</f>
        <v>9.819137178502519</v>
      </c>
      <c r="C6">
        <f>(847239-93773)/93773</f>
        <v>8.0349994134772267</v>
      </c>
      <c r="E6" t="s">
        <v>5</v>
      </c>
      <c r="J6">
        <f>577558-53383</f>
        <v>524175</v>
      </c>
      <c r="K6">
        <f>847239-93773</f>
        <v>753466</v>
      </c>
    </row>
    <row r="7" spans="1:11" x14ac:dyDescent="0.2">
      <c r="A7" t="s">
        <v>8</v>
      </c>
      <c r="B7">
        <f>4062/11607</f>
        <v>0.34996123029206511</v>
      </c>
      <c r="C7">
        <f>42567/58414</f>
        <v>0.72871229499777446</v>
      </c>
      <c r="E7" t="s">
        <v>7</v>
      </c>
    </row>
    <row r="9" spans="1:11" x14ac:dyDescent="0.2">
      <c r="A9" t="s">
        <v>9</v>
      </c>
    </row>
    <row r="10" spans="1:11" x14ac:dyDescent="0.2">
      <c r="A10" t="s">
        <v>10</v>
      </c>
      <c r="B10" s="1">
        <f>20214/387900</f>
        <v>5.2111368909512762E-2</v>
      </c>
      <c r="C10" s="1">
        <f>67377/562711</f>
        <v>0.11973641887220972</v>
      </c>
    </row>
    <row r="11" spans="1:11" x14ac:dyDescent="0.2">
      <c r="A11" t="s">
        <v>11</v>
      </c>
      <c r="B11">
        <f>387900/577558</f>
        <v>0.67162085885746536</v>
      </c>
      <c r="C11">
        <f>562711/847239</f>
        <v>0.66417032265983977</v>
      </c>
      <c r="E11" t="s">
        <v>12</v>
      </c>
    </row>
    <row r="13" spans="1:11" x14ac:dyDescent="0.2">
      <c r="A13" t="s">
        <v>13</v>
      </c>
    </row>
    <row r="14" spans="1:11" x14ac:dyDescent="0.2">
      <c r="A14" t="s">
        <v>14</v>
      </c>
      <c r="B14">
        <f>387900-3380-4344-51503-10940</f>
        <v>317733</v>
      </c>
      <c r="C14">
        <f>562711-2979-8290-66578-50492</f>
        <v>434372</v>
      </c>
      <c r="D14">
        <f>B14/387900</f>
        <v>0.81911059551430776</v>
      </c>
      <c r="E14">
        <f>C14/562711</f>
        <v>0.7719273303702967</v>
      </c>
      <c r="F14" t="s">
        <v>18</v>
      </c>
    </row>
    <row r="15" spans="1:11" x14ac:dyDescent="0.2">
      <c r="A15" t="s">
        <v>15</v>
      </c>
      <c r="B15" s="1">
        <f>(197742+23740)/387900</f>
        <v>0.57097705594225312</v>
      </c>
      <c r="C15" s="1">
        <f>(235344+26481)/562711</f>
        <v>0.4652921304186341</v>
      </c>
      <c r="F15" t="s">
        <v>19</v>
      </c>
      <c r="H15" t="s">
        <v>20</v>
      </c>
    </row>
    <row r="16" spans="1:11" x14ac:dyDescent="0.2">
      <c r="A16" t="s">
        <v>16</v>
      </c>
      <c r="B16" s="1">
        <f>67046/387900</f>
        <v>0.17284351637019851</v>
      </c>
      <c r="C16" s="1">
        <f>82949/562711</f>
        <v>0.147409593912328</v>
      </c>
    </row>
    <row r="18" spans="1:5" x14ac:dyDescent="0.2">
      <c r="A18" t="s">
        <v>17</v>
      </c>
    </row>
    <row r="19" spans="1:5" x14ac:dyDescent="0.2">
      <c r="A19" t="s">
        <v>21</v>
      </c>
      <c r="B19">
        <f>387900/186169</f>
        <v>2.0835907159623783</v>
      </c>
      <c r="C19">
        <f>562711/301960</f>
        <v>1.8635282818916412</v>
      </c>
      <c r="E19" t="s">
        <v>22</v>
      </c>
    </row>
    <row r="20" spans="1:5" x14ac:dyDescent="0.2">
      <c r="A20" t="s">
        <v>23</v>
      </c>
      <c r="B20">
        <f>387900/343</f>
        <v>1130.9037900874634</v>
      </c>
      <c r="C20">
        <f>562711/4641</f>
        <v>121.24779142426202</v>
      </c>
      <c r="E20" t="s">
        <v>24</v>
      </c>
    </row>
    <row r="21" spans="1:5" ht="48" x14ac:dyDescent="0.2">
      <c r="A21" s="2" t="s">
        <v>25</v>
      </c>
      <c r="B21">
        <f>((27812+42976)/387900)*360</f>
        <v>65.696519721577729</v>
      </c>
      <c r="C21">
        <f>((33410+61369)/562711)*360</f>
        <v>60.635814832125192</v>
      </c>
      <c r="E2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2017-10-26T14:34:21Z</dcterms:created>
  <dcterms:modified xsi:type="dcterms:W3CDTF">2017-10-26T15:59:06Z</dcterms:modified>
</cp:coreProperties>
</file>