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635" windowHeight="5955" activeTab="3"/>
  </bookViews>
  <sheets>
    <sheet name="Foglio1" sheetId="1" r:id="rId1"/>
    <sheet name="Foglio2" sheetId="2" r:id="rId2"/>
    <sheet name="Foglio2 (2)" sheetId="4" r:id="rId3"/>
    <sheet name="Foglio3" sheetId="3" r:id="rId4"/>
  </sheets>
  <calcPr calcId="145621"/>
</workbook>
</file>

<file path=xl/calcChain.xml><?xml version="1.0" encoding="utf-8"?>
<calcChain xmlns="http://schemas.openxmlformats.org/spreadsheetml/2006/main">
  <c r="D3" i="3" l="1"/>
  <c r="E2" i="3"/>
  <c r="D2" i="3"/>
  <c r="B6" i="3"/>
  <c r="B5" i="3"/>
  <c r="B4" i="3"/>
  <c r="B3" i="3"/>
  <c r="C2" i="3"/>
  <c r="B2" i="3"/>
  <c r="B39" i="4"/>
  <c r="B38" i="4"/>
  <c r="B37" i="4"/>
  <c r="B36" i="4"/>
  <c r="B35" i="4"/>
  <c r="B34" i="4"/>
  <c r="B33" i="4"/>
  <c r="B32" i="4"/>
  <c r="B31" i="4"/>
  <c r="B29" i="4"/>
  <c r="B27" i="4"/>
  <c r="B25" i="4"/>
  <c r="B21" i="4"/>
  <c r="E12" i="4"/>
  <c r="E13" i="4" s="1"/>
  <c r="B6" i="4" s="1"/>
  <c r="B10" i="4" s="1"/>
  <c r="B4" i="4"/>
  <c r="E9" i="4"/>
  <c r="E7" i="4"/>
  <c r="E6" i="4"/>
  <c r="B17" i="4"/>
  <c r="B3" i="4"/>
  <c r="B6" i="2"/>
  <c r="E13" i="2"/>
  <c r="E12" i="2"/>
  <c r="B4" i="2"/>
  <c r="E9" i="2"/>
  <c r="E8" i="2"/>
  <c r="E7" i="2"/>
  <c r="E6" i="2"/>
  <c r="B17" i="2"/>
  <c r="B10" i="2"/>
  <c r="B3" i="2"/>
  <c r="E38" i="1"/>
  <c r="D38" i="1"/>
  <c r="C38" i="1"/>
  <c r="G37" i="1"/>
  <c r="E37" i="1"/>
  <c r="E36" i="1"/>
  <c r="D36" i="1"/>
  <c r="D35" i="1"/>
  <c r="C35" i="1"/>
  <c r="C34" i="1"/>
  <c r="B38" i="1"/>
  <c r="B34" i="1"/>
  <c r="E30" i="1"/>
  <c r="D30" i="1"/>
  <c r="C30" i="1"/>
  <c r="B30" i="1"/>
  <c r="E29" i="1"/>
  <c r="D29" i="1"/>
  <c r="C29" i="1"/>
  <c r="B29" i="1"/>
  <c r="E28" i="1"/>
  <c r="E27" i="1"/>
  <c r="E26" i="1"/>
  <c r="E25" i="1"/>
  <c r="I22" i="1"/>
  <c r="D28" i="1"/>
  <c r="D27" i="1"/>
  <c r="D26" i="1"/>
  <c r="D25" i="1"/>
  <c r="C28" i="1"/>
  <c r="C27" i="1"/>
  <c r="C26" i="1"/>
  <c r="C25" i="1"/>
  <c r="B28" i="1"/>
  <c r="B26" i="1"/>
  <c r="B25" i="1"/>
  <c r="E24" i="1"/>
  <c r="D24" i="1"/>
  <c r="C24" i="1"/>
  <c r="B24" i="1"/>
  <c r="G22" i="1"/>
  <c r="G21" i="1"/>
  <c r="G20" i="1"/>
  <c r="G19" i="1"/>
  <c r="G18" i="1"/>
  <c r="F22" i="1"/>
  <c r="F21" i="1"/>
  <c r="F20" i="1"/>
  <c r="F19" i="1"/>
  <c r="F18" i="1"/>
  <c r="E22" i="1"/>
  <c r="E21" i="1"/>
  <c r="D22" i="1"/>
  <c r="C22" i="1"/>
  <c r="C21" i="1"/>
  <c r="C20" i="1"/>
  <c r="D20" i="1"/>
  <c r="E20" i="1"/>
  <c r="B22" i="1"/>
  <c r="B20" i="1"/>
  <c r="E19" i="1"/>
  <c r="D19" i="1"/>
  <c r="C19" i="1"/>
  <c r="B19" i="1"/>
  <c r="E18" i="1"/>
  <c r="D18" i="1"/>
  <c r="C18" i="1"/>
  <c r="B18" i="1"/>
  <c r="E14" i="1"/>
  <c r="E12" i="1"/>
  <c r="E13" i="1"/>
  <c r="D14" i="1"/>
  <c r="D12" i="1"/>
  <c r="C14" i="1"/>
  <c r="D11" i="1"/>
  <c r="C11" i="1"/>
  <c r="B14" i="1"/>
  <c r="C10" i="1"/>
  <c r="B10" i="1"/>
  <c r="F5" i="1"/>
  <c r="C5" i="1"/>
  <c r="D5" i="1"/>
  <c r="E5" i="1"/>
  <c r="B5" i="1"/>
  <c r="B11" i="4" l="1"/>
  <c r="B18" i="4" s="1"/>
  <c r="B11" i="2"/>
  <c r="B18" i="2" s="1"/>
  <c r="B12" i="4" l="1"/>
  <c r="B12" i="2"/>
</calcChain>
</file>

<file path=xl/sharedStrings.xml><?xml version="1.0" encoding="utf-8"?>
<sst xmlns="http://schemas.openxmlformats.org/spreadsheetml/2006/main" count="113" uniqueCount="86">
  <si>
    <t>unità vendute</t>
  </si>
  <si>
    <t>p</t>
  </si>
  <si>
    <t>buget incassi</t>
  </si>
  <si>
    <t>crediti</t>
  </si>
  <si>
    <t>vendite I</t>
  </si>
  <si>
    <t>vendite II</t>
  </si>
  <si>
    <t>vendite III</t>
  </si>
  <si>
    <t>vendite IV</t>
  </si>
  <si>
    <t>totale</t>
  </si>
  <si>
    <t>budget di prod</t>
  </si>
  <si>
    <t>RF desiderate</t>
  </si>
  <si>
    <t>RI iniziali</t>
  </si>
  <si>
    <t>produzione</t>
  </si>
  <si>
    <t>tot</t>
  </si>
  <si>
    <t>YEAR</t>
  </si>
  <si>
    <t>consumi per la prod</t>
  </si>
  <si>
    <t xml:space="preserve">RI </t>
  </si>
  <si>
    <t>acquisti</t>
  </si>
  <si>
    <t>costi di acquisto</t>
  </si>
  <si>
    <t>valore dei consumi</t>
  </si>
  <si>
    <t>budget esborsi</t>
  </si>
  <si>
    <t>debiti precedenti</t>
  </si>
  <si>
    <t>acquisti I</t>
  </si>
  <si>
    <t>acquisti II</t>
  </si>
  <si>
    <t>acquisti III</t>
  </si>
  <si>
    <t>acquisti IV</t>
  </si>
  <si>
    <t>debiti vs fornitori in SP</t>
  </si>
  <si>
    <t>budget di cassa</t>
  </si>
  <si>
    <t>saldo iniziale</t>
  </si>
  <si>
    <t>saldo minimo desiderato</t>
  </si>
  <si>
    <t>saldo disponibile</t>
  </si>
  <si>
    <t>entrate di cassa</t>
  </si>
  <si>
    <t>materie prime</t>
  </si>
  <si>
    <t>costi di vendita e amm</t>
  </si>
  <si>
    <t>attrezzature</t>
  </si>
  <si>
    <t>dividendi</t>
  </si>
  <si>
    <t>totale uscite</t>
  </si>
  <si>
    <t>flusso di periodo</t>
  </si>
  <si>
    <t>eccesso/deficit prima del fin</t>
  </si>
  <si>
    <t>finanziamento:</t>
  </si>
  <si>
    <t>indebitamento/prestiti</t>
  </si>
  <si>
    <t>rimborsi</t>
  </si>
  <si>
    <t>interessi</t>
  </si>
  <si>
    <t>totale finanz</t>
  </si>
  <si>
    <t>saldo finale</t>
  </si>
  <si>
    <t>entrate</t>
  </si>
  <si>
    <t>vendite in contanti di settembre</t>
  </si>
  <si>
    <t>vendite a credito di settembre (0,1)</t>
  </si>
  <si>
    <t>vendite a credito di agosto (0,7)</t>
  </si>
  <si>
    <t>vednite a credito di luglio (0,18)</t>
  </si>
  <si>
    <t>uscite di cassa:</t>
  </si>
  <si>
    <t>uscite per acquisto</t>
  </si>
  <si>
    <t>debiti di agosto</t>
  </si>
  <si>
    <t>acquisti di sett (0,2)</t>
  </si>
  <si>
    <t xml:space="preserve">vendite in contanti </t>
  </si>
  <si>
    <t>vendite a credito</t>
  </si>
  <si>
    <t>incassi da vendite a credito</t>
  </si>
  <si>
    <t>saldo al 31 maggio</t>
  </si>
  <si>
    <t>debiti maggio</t>
  </si>
  <si>
    <t>acquisti di giugno</t>
  </si>
  <si>
    <t>spese op</t>
  </si>
  <si>
    <t>vendite</t>
  </si>
  <si>
    <t>costo del venduto:</t>
  </si>
  <si>
    <t>RI</t>
  </si>
  <si>
    <t>RF</t>
  </si>
  <si>
    <t>margine lordo</t>
  </si>
  <si>
    <t>spese operative</t>
  </si>
  <si>
    <t>reddito operativo</t>
  </si>
  <si>
    <t>interessi passivi</t>
  </si>
  <si>
    <t>reddito netto</t>
  </si>
  <si>
    <t>cassa</t>
  </si>
  <si>
    <t>crediti comm</t>
  </si>
  <si>
    <t>magazzino</t>
  </si>
  <si>
    <t>fabbr e macch netti</t>
  </si>
  <si>
    <t>tot attivo</t>
  </si>
  <si>
    <t>debiti vs fornitori</t>
  </si>
  <si>
    <t>effetti passivi o debiti fin</t>
  </si>
  <si>
    <t>patrimonio netto</t>
  </si>
  <si>
    <t>tot passivo e PN</t>
  </si>
  <si>
    <t>A</t>
  </si>
  <si>
    <t>M</t>
  </si>
  <si>
    <t>G</t>
  </si>
  <si>
    <t>CDV</t>
  </si>
  <si>
    <t>fabbisogno tot</t>
  </si>
  <si>
    <t>acquisti necessari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</si>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</sst>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6" zoomScale="136" zoomScaleNormal="136" workbookViewId="0">
      <selection activeCell="A15" sqref="A15"/>
    </sheetView>
  </sheetViews>
  <sheetFormatPr defaultRowHeight="15" x14ac:dyDescent="0.25"/>
  <cols>
    <col min="1" max="1" width="18.85546875" bestFit="1" customWidth="1"/>
  </cols>
  <sheetData>
    <row r="1" spans="1:8" x14ac:dyDescent="0.25">
      <c r="B1">
        <v>1</v>
      </c>
      <c r="C1">
        <v>2</v>
      </c>
      <c r="D1">
        <v>3</v>
      </c>
      <c r="E1">
        <v>4</v>
      </c>
      <c r="F1">
        <v>1</v>
      </c>
      <c r="G1">
        <v>2</v>
      </c>
    </row>
    <row r="2" spans="1:8" x14ac:dyDescent="0.25">
      <c r="A2" t="s">
        <v>0</v>
      </c>
      <c r="B2">
        <v>40000</v>
      </c>
      <c r="C2">
        <v>60000</v>
      </c>
      <c r="D2">
        <v>100000</v>
      </c>
      <c r="E2">
        <v>50000</v>
      </c>
      <c r="F2">
        <v>70000</v>
      </c>
      <c r="G2">
        <v>80000</v>
      </c>
    </row>
    <row r="3" spans="1:8" x14ac:dyDescent="0.25">
      <c r="A3" t="s">
        <v>1</v>
      </c>
      <c r="B3">
        <v>8</v>
      </c>
    </row>
    <row r="5" spans="1:8" x14ac:dyDescent="0.25">
      <c r="B5" s="1">
        <f>$B$3*B2</f>
        <v>320000</v>
      </c>
      <c r="C5" s="1">
        <f t="shared" ref="C5:E5" si="0">$B$3*C2</f>
        <v>480000</v>
      </c>
      <c r="D5" s="1">
        <f t="shared" si="0"/>
        <v>800000</v>
      </c>
      <c r="E5" s="1">
        <f t="shared" si="0"/>
        <v>400000</v>
      </c>
      <c r="F5" s="1">
        <f>SUM(B5:E5)</f>
        <v>2000000</v>
      </c>
    </row>
    <row r="7" spans="1:8" x14ac:dyDescent="0.25">
      <c r="A7" t="s">
        <v>2</v>
      </c>
      <c r="G7" s="2">
        <v>0.75</v>
      </c>
      <c r="H7">
        <v>0.25</v>
      </c>
    </row>
    <row r="9" spans="1:8" x14ac:dyDescent="0.25">
      <c r="A9" t="s">
        <v>3</v>
      </c>
      <c r="B9">
        <v>65000</v>
      </c>
    </row>
    <row r="10" spans="1:8" x14ac:dyDescent="0.25">
      <c r="A10" t="s">
        <v>4</v>
      </c>
      <c r="B10">
        <f>G7*B5</f>
        <v>240000</v>
      </c>
      <c r="C10">
        <f>H7*B5</f>
        <v>80000</v>
      </c>
    </row>
    <row r="11" spans="1:8" x14ac:dyDescent="0.25">
      <c r="A11" t="s">
        <v>5</v>
      </c>
      <c r="C11">
        <f>G7*C5</f>
        <v>360000</v>
      </c>
      <c r="D11">
        <f>H7*C5</f>
        <v>120000</v>
      </c>
    </row>
    <row r="12" spans="1:8" x14ac:dyDescent="0.25">
      <c r="A12" t="s">
        <v>6</v>
      </c>
      <c r="D12">
        <f>G7*D5</f>
        <v>600000</v>
      </c>
      <c r="E12">
        <f>H7*D5</f>
        <v>200000</v>
      </c>
    </row>
    <row r="13" spans="1:8" x14ac:dyDescent="0.25">
      <c r="A13" t="s">
        <v>7</v>
      </c>
      <c r="E13">
        <f>G7*E5</f>
        <v>300000</v>
      </c>
    </row>
    <row r="14" spans="1:8" x14ac:dyDescent="0.25">
      <c r="A14" t="s">
        <v>8</v>
      </c>
      <c r="B14" s="3">
        <f>SUM(B9:B13)</f>
        <v>305000</v>
      </c>
      <c r="C14" s="3">
        <f>SUM(C9:C13)</f>
        <v>440000</v>
      </c>
      <c r="D14" s="3">
        <f>SUM(D9:D13)</f>
        <v>720000</v>
      </c>
      <c r="E14" s="3">
        <f>SUM(E9:E13)</f>
        <v>500000</v>
      </c>
      <c r="F14" t="s">
        <v>27</v>
      </c>
    </row>
    <row r="16" spans="1:8" x14ac:dyDescent="0.25">
      <c r="G16">
        <v>0.3</v>
      </c>
    </row>
    <row r="17" spans="1:9" x14ac:dyDescent="0.25">
      <c r="A17" t="s">
        <v>9</v>
      </c>
      <c r="F17" t="s">
        <v>14</v>
      </c>
    </row>
    <row r="18" spans="1:9" x14ac:dyDescent="0.25">
      <c r="A18" t="s">
        <v>0</v>
      </c>
      <c r="B18">
        <f>$B$2</f>
        <v>40000</v>
      </c>
      <c r="C18">
        <f>C2</f>
        <v>60000</v>
      </c>
      <c r="D18">
        <f>D2</f>
        <v>100000</v>
      </c>
      <c r="E18">
        <f>E2</f>
        <v>50000</v>
      </c>
      <c r="F18">
        <f>SUM(B18:E18)</f>
        <v>250000</v>
      </c>
      <c r="G18">
        <f>F2</f>
        <v>70000</v>
      </c>
    </row>
    <row r="19" spans="1:9" x14ac:dyDescent="0.25">
      <c r="A19" t="s">
        <v>10</v>
      </c>
      <c r="B19" s="4">
        <f>G16*C18</f>
        <v>18000</v>
      </c>
      <c r="C19">
        <f>G16*D18</f>
        <v>30000</v>
      </c>
      <c r="D19">
        <f>G16*E18</f>
        <v>15000</v>
      </c>
      <c r="E19" s="5">
        <f>G16*F2</f>
        <v>21000</v>
      </c>
      <c r="F19">
        <f>E19</f>
        <v>21000</v>
      </c>
      <c r="G19">
        <f>G16*G2</f>
        <v>24000</v>
      </c>
    </row>
    <row r="20" spans="1:9" x14ac:dyDescent="0.25">
      <c r="A20" t="s">
        <v>8</v>
      </c>
      <c r="B20">
        <f>SUM(B18:B19)</f>
        <v>58000</v>
      </c>
      <c r="C20">
        <f t="shared" ref="C20:E20" si="1">SUM(C18:C19)</f>
        <v>90000</v>
      </c>
      <c r="D20">
        <f t="shared" si="1"/>
        <v>115000</v>
      </c>
      <c r="E20">
        <f t="shared" si="1"/>
        <v>71000</v>
      </c>
      <c r="F20">
        <f>SUM(F18:F19)</f>
        <v>271000</v>
      </c>
      <c r="G20">
        <f>G18+G19</f>
        <v>94000</v>
      </c>
    </row>
    <row r="21" spans="1:9" x14ac:dyDescent="0.25">
      <c r="A21" t="s">
        <v>11</v>
      </c>
      <c r="B21">
        <v>12000</v>
      </c>
      <c r="C21" s="4">
        <f>B19</f>
        <v>18000</v>
      </c>
      <c r="D21">
        <v>30000</v>
      </c>
      <c r="E21">
        <f>D19</f>
        <v>15000</v>
      </c>
      <c r="F21">
        <f>B21</f>
        <v>12000</v>
      </c>
      <c r="G21">
        <f>F19</f>
        <v>21000</v>
      </c>
    </row>
    <row r="22" spans="1:9" x14ac:dyDescent="0.25">
      <c r="A22" t="s">
        <v>12</v>
      </c>
      <c r="B22" s="4">
        <f>B20-B21</f>
        <v>46000</v>
      </c>
      <c r="C22" s="4">
        <f>C20-C21</f>
        <v>72000</v>
      </c>
      <c r="D22" s="4">
        <f>D20-D21</f>
        <v>85000</v>
      </c>
      <c r="E22" s="4">
        <f>E20-E21</f>
        <v>56000</v>
      </c>
      <c r="F22" s="4">
        <f>F20-F21</f>
        <v>259000</v>
      </c>
      <c r="G22" s="4">
        <f>G20-G21</f>
        <v>73000</v>
      </c>
      <c r="I22" s="4">
        <f>I23*G22</f>
        <v>365000</v>
      </c>
    </row>
    <row r="23" spans="1:9" x14ac:dyDescent="0.25">
      <c r="I23">
        <v>5</v>
      </c>
    </row>
    <row r="24" spans="1:9" x14ac:dyDescent="0.25">
      <c r="A24" t="s">
        <v>15</v>
      </c>
      <c r="B24">
        <f>I23*B22</f>
        <v>230000</v>
      </c>
      <c r="C24">
        <f>I23*C22</f>
        <v>360000</v>
      </c>
      <c r="D24">
        <f>I23*D22</f>
        <v>425000</v>
      </c>
      <c r="E24">
        <f>I23*E22</f>
        <v>280000</v>
      </c>
      <c r="I24">
        <v>0.1</v>
      </c>
    </row>
    <row r="25" spans="1:9" x14ac:dyDescent="0.25">
      <c r="A25" t="s">
        <v>10</v>
      </c>
      <c r="B25">
        <f>I24*C24</f>
        <v>36000</v>
      </c>
      <c r="C25">
        <f>I24*D24</f>
        <v>42500</v>
      </c>
      <c r="D25">
        <f>I24*E24</f>
        <v>28000</v>
      </c>
      <c r="E25" s="5">
        <f>I24*I22</f>
        <v>36500</v>
      </c>
    </row>
    <row r="26" spans="1:9" x14ac:dyDescent="0.25">
      <c r="A26" t="s">
        <v>8</v>
      </c>
      <c r="B26">
        <f>SUM(B24:B25)</f>
        <v>266000</v>
      </c>
      <c r="C26">
        <f>SUM(C24:C25)</f>
        <v>402500</v>
      </c>
      <c r="D26">
        <f>SUM(D24:D25)</f>
        <v>453000</v>
      </c>
      <c r="E26">
        <f>SUM(E24:E25)</f>
        <v>316500</v>
      </c>
    </row>
    <row r="27" spans="1:9" x14ac:dyDescent="0.25">
      <c r="A27" t="s">
        <v>16</v>
      </c>
      <c r="B27">
        <v>23000</v>
      </c>
      <c r="C27">
        <f>B25</f>
        <v>36000</v>
      </c>
      <c r="D27">
        <f>C25</f>
        <v>42500</v>
      </c>
      <c r="E27">
        <f>D25</f>
        <v>28000</v>
      </c>
    </row>
    <row r="28" spans="1:9" x14ac:dyDescent="0.25">
      <c r="A28" t="s">
        <v>17</v>
      </c>
      <c r="B28">
        <f>B26-B27</f>
        <v>243000</v>
      </c>
      <c r="C28">
        <f>C26-C27</f>
        <v>366500</v>
      </c>
      <c r="D28">
        <f>D26-D27</f>
        <v>410500</v>
      </c>
      <c r="E28">
        <f>E26-E27</f>
        <v>288500</v>
      </c>
    </row>
    <row r="29" spans="1:9" x14ac:dyDescent="0.25">
      <c r="A29" s="3" t="s">
        <v>18</v>
      </c>
      <c r="B29" s="3">
        <f>H29*B28</f>
        <v>194400</v>
      </c>
      <c r="C29" s="3">
        <f>H29*C28</f>
        <v>293200</v>
      </c>
      <c r="D29" s="3">
        <f>H29*D28</f>
        <v>328400</v>
      </c>
      <c r="E29" s="3">
        <f>H29*E28</f>
        <v>230800</v>
      </c>
      <c r="H29">
        <v>0.8</v>
      </c>
    </row>
    <row r="30" spans="1:9" x14ac:dyDescent="0.25">
      <c r="A30" s="1" t="s">
        <v>19</v>
      </c>
      <c r="B30" s="1">
        <f>H29*B24</f>
        <v>184000</v>
      </c>
      <c r="C30" s="1">
        <f>H29*C24</f>
        <v>288000</v>
      </c>
      <c r="D30" s="1">
        <f>H29*D24</f>
        <v>340000</v>
      </c>
      <c r="E30" s="1">
        <f>H29*E24</f>
        <v>224000</v>
      </c>
    </row>
    <row r="31" spans="1:9" x14ac:dyDescent="0.25">
      <c r="H31">
        <v>0.6</v>
      </c>
      <c r="I31">
        <v>0.4</v>
      </c>
    </row>
    <row r="32" spans="1:9" x14ac:dyDescent="0.25">
      <c r="A32" t="s">
        <v>20</v>
      </c>
    </row>
    <row r="33" spans="1:8" x14ac:dyDescent="0.25">
      <c r="A33" t="s">
        <v>21</v>
      </c>
      <c r="B33">
        <v>81500</v>
      </c>
    </row>
    <row r="34" spans="1:8" x14ac:dyDescent="0.25">
      <c r="A34" t="s">
        <v>22</v>
      </c>
      <c r="B34">
        <f>H31*B29</f>
        <v>116640</v>
      </c>
      <c r="C34">
        <f>I31*B29</f>
        <v>77760</v>
      </c>
    </row>
    <row r="35" spans="1:8" x14ac:dyDescent="0.25">
      <c r="A35" t="s">
        <v>23</v>
      </c>
      <c r="C35">
        <f>H31*C29</f>
        <v>175920</v>
      </c>
      <c r="D35">
        <f>I31*C29</f>
        <v>117280</v>
      </c>
    </row>
    <row r="36" spans="1:8" x14ac:dyDescent="0.25">
      <c r="A36" t="s">
        <v>24</v>
      </c>
      <c r="D36">
        <f>H31*D29</f>
        <v>197040</v>
      </c>
      <c r="E36">
        <f>I31*D29</f>
        <v>131360</v>
      </c>
    </row>
    <row r="37" spans="1:8" x14ac:dyDescent="0.25">
      <c r="A37" t="s">
        <v>25</v>
      </c>
      <c r="E37">
        <f>H31*E29</f>
        <v>138480</v>
      </c>
      <c r="G37">
        <f>I31*E29</f>
        <v>92320</v>
      </c>
      <c r="H37" t="s">
        <v>26</v>
      </c>
    </row>
    <row r="38" spans="1:8" x14ac:dyDescent="0.25">
      <c r="A38" t="s">
        <v>13</v>
      </c>
      <c r="B38" s="3">
        <f>SUM(B33:B37)</f>
        <v>198140</v>
      </c>
      <c r="C38" s="3">
        <f>SUM(C33:C37)</f>
        <v>253680</v>
      </c>
      <c r="D38" s="3">
        <f>SUM(D33:D37)</f>
        <v>314320</v>
      </c>
      <c r="E38" s="3">
        <f>SUM(E33:E37)</f>
        <v>269840</v>
      </c>
      <c r="F38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66" zoomScaleNormal="166" workbookViewId="0">
      <selection activeCell="B4" sqref="B4"/>
    </sheetView>
  </sheetViews>
  <sheetFormatPr defaultRowHeight="15" x14ac:dyDescent="0.25"/>
  <cols>
    <col min="1" max="1" width="26.7109375" bestFit="1" customWidth="1"/>
    <col min="4" max="4" width="30.28515625" bestFit="1" customWidth="1"/>
  </cols>
  <sheetData>
    <row r="1" spans="1:5" x14ac:dyDescent="0.25">
      <c r="A1" s="6" t="s">
        <v>28</v>
      </c>
      <c r="B1">
        <v>9000</v>
      </c>
    </row>
    <row r="2" spans="1:5" x14ac:dyDescent="0.25">
      <c r="A2" t="s">
        <v>29</v>
      </c>
      <c r="B2">
        <v>5000</v>
      </c>
    </row>
    <row r="3" spans="1:5" x14ac:dyDescent="0.25">
      <c r="A3" s="6" t="s">
        <v>30</v>
      </c>
      <c r="B3">
        <f>B1-B2</f>
        <v>4000</v>
      </c>
    </row>
    <row r="4" spans="1:5" x14ac:dyDescent="0.25">
      <c r="A4" t="s">
        <v>31</v>
      </c>
      <c r="B4">
        <f>E9</f>
        <v>36000</v>
      </c>
      <c r="D4" t="s">
        <v>45</v>
      </c>
    </row>
    <row r="5" spans="1:5" x14ac:dyDescent="0.25">
      <c r="A5" t="s">
        <v>50</v>
      </c>
      <c r="D5" t="s">
        <v>46</v>
      </c>
      <c r="E5">
        <v>7400</v>
      </c>
    </row>
    <row r="6" spans="1:5" x14ac:dyDescent="0.25">
      <c r="A6" t="s">
        <v>32</v>
      </c>
      <c r="B6">
        <f>E13</f>
        <v>21000</v>
      </c>
      <c r="D6" t="s">
        <v>47</v>
      </c>
      <c r="E6">
        <f>0.1*40000</f>
        <v>4000</v>
      </c>
    </row>
    <row r="7" spans="1:5" x14ac:dyDescent="0.25">
      <c r="A7" t="s">
        <v>33</v>
      </c>
      <c r="B7">
        <v>9000</v>
      </c>
      <c r="D7" t="s">
        <v>48</v>
      </c>
      <c r="E7">
        <f>0.7*30000</f>
        <v>21000</v>
      </c>
    </row>
    <row r="8" spans="1:5" x14ac:dyDescent="0.25">
      <c r="A8" t="s">
        <v>34</v>
      </c>
      <c r="B8">
        <v>18000</v>
      </c>
      <c r="D8" t="s">
        <v>49</v>
      </c>
      <c r="E8">
        <f>0.18*20000</f>
        <v>3600</v>
      </c>
    </row>
    <row r="9" spans="1:5" x14ac:dyDescent="0.25">
      <c r="A9" t="s">
        <v>35</v>
      </c>
      <c r="B9">
        <v>3000</v>
      </c>
      <c r="E9">
        <f>SUM(E5:E8)</f>
        <v>36000</v>
      </c>
    </row>
    <row r="10" spans="1:5" x14ac:dyDescent="0.25">
      <c r="A10" t="s">
        <v>36</v>
      </c>
      <c r="B10">
        <f>SUM(B6:B9)</f>
        <v>51000</v>
      </c>
      <c r="D10" t="s">
        <v>51</v>
      </c>
    </row>
    <row r="11" spans="1:5" x14ac:dyDescent="0.25">
      <c r="A11" s="6" t="s">
        <v>37</v>
      </c>
      <c r="B11">
        <f>B4-B10</f>
        <v>-15000</v>
      </c>
      <c r="D11" t="s">
        <v>52</v>
      </c>
      <c r="E11">
        <v>16000</v>
      </c>
    </row>
    <row r="12" spans="1:5" x14ac:dyDescent="0.25">
      <c r="A12" t="s">
        <v>38</v>
      </c>
      <c r="B12">
        <f>B3+B11</f>
        <v>-11000</v>
      </c>
      <c r="D12" t="s">
        <v>53</v>
      </c>
      <c r="E12">
        <f>0.2*25000</f>
        <v>5000</v>
      </c>
    </row>
    <row r="13" spans="1:5" x14ac:dyDescent="0.25">
      <c r="A13" t="s">
        <v>39</v>
      </c>
      <c r="E13">
        <f>SUM(E11:E12)</f>
        <v>21000</v>
      </c>
    </row>
    <row r="14" spans="1:5" x14ac:dyDescent="0.25">
      <c r="A14" t="s">
        <v>40</v>
      </c>
      <c r="B14">
        <v>11000</v>
      </c>
    </row>
    <row r="15" spans="1:5" x14ac:dyDescent="0.25">
      <c r="A15" t="s">
        <v>41</v>
      </c>
    </row>
    <row r="16" spans="1:5" x14ac:dyDescent="0.25">
      <c r="A16" t="s">
        <v>42</v>
      </c>
    </row>
    <row r="17" spans="1:2" x14ac:dyDescent="0.25">
      <c r="A17" s="6" t="s">
        <v>43</v>
      </c>
      <c r="B17">
        <f>B14+B15+B16</f>
        <v>11000</v>
      </c>
    </row>
    <row r="18" spans="1:2" x14ac:dyDescent="0.25">
      <c r="A18" t="s">
        <v>44</v>
      </c>
      <c r="B18">
        <f>B1+B11+B17</f>
        <v>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27" zoomScale="166" zoomScaleNormal="166" workbookViewId="0">
      <selection activeCell="C39" sqref="C39"/>
    </sheetView>
  </sheetViews>
  <sheetFormatPr defaultRowHeight="15" x14ac:dyDescent="0.25"/>
  <cols>
    <col min="1" max="1" width="26.7109375" bestFit="1" customWidth="1"/>
    <col min="4" max="4" width="30.28515625" bestFit="1" customWidth="1"/>
  </cols>
  <sheetData>
    <row r="1" spans="1:5" x14ac:dyDescent="0.25">
      <c r="A1" s="6" t="s">
        <v>28</v>
      </c>
      <c r="B1">
        <v>8000</v>
      </c>
    </row>
    <row r="2" spans="1:5" x14ac:dyDescent="0.25">
      <c r="A2" t="s">
        <v>29</v>
      </c>
      <c r="B2">
        <v>0</v>
      </c>
    </row>
    <row r="3" spans="1:5" x14ac:dyDescent="0.25">
      <c r="A3" s="6" t="s">
        <v>30</v>
      </c>
      <c r="B3">
        <f>B1-B2</f>
        <v>8000</v>
      </c>
    </row>
    <row r="4" spans="1:5" x14ac:dyDescent="0.25">
      <c r="A4" t="s">
        <v>31</v>
      </c>
      <c r="B4">
        <f>E9</f>
        <v>227000</v>
      </c>
      <c r="D4" t="s">
        <v>45</v>
      </c>
    </row>
    <row r="5" spans="1:5" x14ac:dyDescent="0.25">
      <c r="A5" t="s">
        <v>50</v>
      </c>
      <c r="D5" t="s">
        <v>54</v>
      </c>
      <c r="E5">
        <v>60000</v>
      </c>
    </row>
    <row r="6" spans="1:5" x14ac:dyDescent="0.25">
      <c r="A6" t="s">
        <v>32</v>
      </c>
      <c r="B6">
        <f>E13</f>
        <v>170000</v>
      </c>
      <c r="D6" t="s">
        <v>55</v>
      </c>
      <c r="E6">
        <f>250000-E5</f>
        <v>190000</v>
      </c>
    </row>
    <row r="7" spans="1:5" x14ac:dyDescent="0.25">
      <c r="A7" t="s">
        <v>60</v>
      </c>
      <c r="B7">
        <v>51000</v>
      </c>
      <c r="D7" t="s">
        <v>56</v>
      </c>
      <c r="E7">
        <f>0.5*E6</f>
        <v>95000</v>
      </c>
    </row>
    <row r="8" spans="1:5" x14ac:dyDescent="0.25">
      <c r="A8" t="s">
        <v>34</v>
      </c>
      <c r="B8">
        <v>9000</v>
      </c>
      <c r="D8" t="s">
        <v>57</v>
      </c>
      <c r="E8">
        <v>72000</v>
      </c>
    </row>
    <row r="9" spans="1:5" x14ac:dyDescent="0.25">
      <c r="A9" t="s">
        <v>35</v>
      </c>
      <c r="B9">
        <v>0</v>
      </c>
      <c r="E9">
        <f>E5+E7+E8</f>
        <v>227000</v>
      </c>
    </row>
    <row r="10" spans="1:5" x14ac:dyDescent="0.25">
      <c r="A10" t="s">
        <v>36</v>
      </c>
      <c r="B10">
        <f>SUM(B6:B9)</f>
        <v>230000</v>
      </c>
      <c r="D10" t="s">
        <v>51</v>
      </c>
    </row>
    <row r="11" spans="1:5" x14ac:dyDescent="0.25">
      <c r="A11" s="6" t="s">
        <v>37</v>
      </c>
      <c r="B11">
        <f>B4-B10</f>
        <v>-3000</v>
      </c>
      <c r="D11" t="s">
        <v>58</v>
      </c>
      <c r="E11">
        <v>90000</v>
      </c>
    </row>
    <row r="12" spans="1:5" x14ac:dyDescent="0.25">
      <c r="A12" t="s">
        <v>38</v>
      </c>
      <c r="B12">
        <f>B3+B11</f>
        <v>5000</v>
      </c>
      <c r="D12" t="s">
        <v>59</v>
      </c>
      <c r="E12">
        <f>0.4*200000</f>
        <v>80000</v>
      </c>
    </row>
    <row r="13" spans="1:5" x14ac:dyDescent="0.25">
      <c r="A13" t="s">
        <v>39</v>
      </c>
      <c r="E13">
        <f>SUM(E11:E12)</f>
        <v>170000</v>
      </c>
    </row>
    <row r="14" spans="1:5" x14ac:dyDescent="0.25">
      <c r="A14" t="s">
        <v>40</v>
      </c>
      <c r="B14">
        <v>18000</v>
      </c>
    </row>
    <row r="15" spans="1:5" x14ac:dyDescent="0.25">
      <c r="A15" t="s">
        <v>41</v>
      </c>
      <c r="B15">
        <v>-15000</v>
      </c>
    </row>
    <row r="16" spans="1:5" x14ac:dyDescent="0.25">
      <c r="A16" t="s">
        <v>42</v>
      </c>
      <c r="B16">
        <v>-500</v>
      </c>
    </row>
    <row r="17" spans="1:2" x14ac:dyDescent="0.25">
      <c r="A17" s="6" t="s">
        <v>43</v>
      </c>
      <c r="B17">
        <f>B14+B15+B16</f>
        <v>2500</v>
      </c>
    </row>
    <row r="18" spans="1:2" x14ac:dyDescent="0.25">
      <c r="A18" t="s">
        <v>44</v>
      </c>
      <c r="B18">
        <f>B1+B11+B17</f>
        <v>7500</v>
      </c>
    </row>
    <row r="20" spans="1:2" x14ac:dyDescent="0.25">
      <c r="A20" t="s">
        <v>61</v>
      </c>
      <c r="B20">
        <v>250000</v>
      </c>
    </row>
    <row r="21" spans="1:2" x14ac:dyDescent="0.25">
      <c r="A21" t="s">
        <v>62</v>
      </c>
      <c r="B21" s="6">
        <f>B22+B23-B24</f>
        <v>190000</v>
      </c>
    </row>
    <row r="22" spans="1:2" x14ac:dyDescent="0.25">
      <c r="A22" t="s">
        <v>63</v>
      </c>
      <c r="B22">
        <v>30000</v>
      </c>
    </row>
    <row r="23" spans="1:2" x14ac:dyDescent="0.25">
      <c r="A23" t="s">
        <v>17</v>
      </c>
      <c r="B23">
        <v>200000</v>
      </c>
    </row>
    <row r="24" spans="1:2" x14ac:dyDescent="0.25">
      <c r="A24" t="s">
        <v>64</v>
      </c>
      <c r="B24">
        <v>40000</v>
      </c>
    </row>
    <row r="25" spans="1:2" x14ac:dyDescent="0.25">
      <c r="A25" t="s">
        <v>65</v>
      </c>
      <c r="B25">
        <f>B20-B21</f>
        <v>60000</v>
      </c>
    </row>
    <row r="26" spans="1:2" x14ac:dyDescent="0.25">
      <c r="A26" t="s">
        <v>66</v>
      </c>
      <c r="B26">
        <v>53000</v>
      </c>
    </row>
    <row r="27" spans="1:2" x14ac:dyDescent="0.25">
      <c r="A27" t="s">
        <v>67</v>
      </c>
      <c r="B27">
        <f>B25-B26</f>
        <v>7000</v>
      </c>
    </row>
    <row r="28" spans="1:2" x14ac:dyDescent="0.25">
      <c r="A28" t="s">
        <v>68</v>
      </c>
      <c r="B28">
        <v>500</v>
      </c>
    </row>
    <row r="29" spans="1:2" x14ac:dyDescent="0.25">
      <c r="A29" t="s">
        <v>69</v>
      </c>
      <c r="B29">
        <f>B27-B28</f>
        <v>6500</v>
      </c>
    </row>
    <row r="31" spans="1:2" x14ac:dyDescent="0.25">
      <c r="A31" t="s">
        <v>70</v>
      </c>
      <c r="B31">
        <f>B18</f>
        <v>7500</v>
      </c>
    </row>
    <row r="32" spans="1:2" x14ac:dyDescent="0.25">
      <c r="A32" t="s">
        <v>71</v>
      </c>
      <c r="B32">
        <f>E7</f>
        <v>95000</v>
      </c>
    </row>
    <row r="33" spans="1:2" x14ac:dyDescent="0.25">
      <c r="A33" t="s">
        <v>72</v>
      </c>
      <c r="B33">
        <f>B24</f>
        <v>40000</v>
      </c>
    </row>
    <row r="34" spans="1:2" x14ac:dyDescent="0.25">
      <c r="A34" t="s">
        <v>73</v>
      </c>
      <c r="B34">
        <f>500000+9000-2000</f>
        <v>507000</v>
      </c>
    </row>
    <row r="35" spans="1:2" x14ac:dyDescent="0.25">
      <c r="A35" t="s">
        <v>74</v>
      </c>
      <c r="B35" s="6">
        <f>SUM(B31:B34)</f>
        <v>649500</v>
      </c>
    </row>
    <row r="36" spans="1:2" x14ac:dyDescent="0.25">
      <c r="A36" t="s">
        <v>75</v>
      </c>
      <c r="B36">
        <f>0.6*200000</f>
        <v>120000</v>
      </c>
    </row>
    <row r="37" spans="1:2" x14ac:dyDescent="0.25">
      <c r="A37" t="s">
        <v>76</v>
      </c>
      <c r="B37">
        <f>B14</f>
        <v>18000</v>
      </c>
    </row>
    <row r="38" spans="1:2" x14ac:dyDescent="0.25">
      <c r="A38" t="s">
        <v>77</v>
      </c>
      <c r="B38">
        <f>420000+85000+6500</f>
        <v>511500</v>
      </c>
    </row>
    <row r="39" spans="1:2" x14ac:dyDescent="0.25">
      <c r="A39" t="s">
        <v>78</v>
      </c>
      <c r="B39" s="6">
        <f>B36+B37+B38</f>
        <v>649500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172" zoomScaleNormal="172" workbookViewId="0">
      <selection activeCell="A13" sqref="A13"/>
    </sheetView>
  </sheetViews>
  <sheetFormatPr defaultRowHeight="15" x14ac:dyDescent="0.25"/>
  <cols>
    <col min="1" max="1" width="16.7109375" bestFit="1" customWidth="1"/>
  </cols>
  <sheetData>
    <row r="1" spans="1:5" x14ac:dyDescent="0.25">
      <c r="B1" t="s">
        <v>79</v>
      </c>
      <c r="C1" t="s">
        <v>80</v>
      </c>
      <c r="D1" t="s">
        <v>81</v>
      </c>
      <c r="E1" t="s">
        <v>85</v>
      </c>
    </row>
    <row r="2" spans="1:5" x14ac:dyDescent="0.25">
      <c r="A2" t="s">
        <v>82</v>
      </c>
      <c r="B2">
        <f>0.6*70000</f>
        <v>42000</v>
      </c>
      <c r="C2">
        <f>0.6*85000</f>
        <v>51000</v>
      </c>
      <c r="D2">
        <f>0.6*90000</f>
        <v>54000</v>
      </c>
      <c r="E2">
        <f>0.6*50000</f>
        <v>30000</v>
      </c>
    </row>
    <row r="3" spans="1:5" x14ac:dyDescent="0.25">
      <c r="A3" t="s">
        <v>10</v>
      </c>
      <c r="B3">
        <f>0.3*C2</f>
        <v>15300</v>
      </c>
      <c r="D3">
        <f>0.3*E2</f>
        <v>9000</v>
      </c>
    </row>
    <row r="4" spans="1:5" x14ac:dyDescent="0.25">
      <c r="A4" t="s">
        <v>83</v>
      </c>
      <c r="B4">
        <f>SUM(B2:B3)</f>
        <v>57300</v>
      </c>
    </row>
    <row r="5" spans="1:5" x14ac:dyDescent="0.25">
      <c r="A5" t="s">
        <v>63</v>
      </c>
      <c r="B5">
        <f>0.3*B2</f>
        <v>12600</v>
      </c>
    </row>
    <row r="6" spans="1:5" x14ac:dyDescent="0.25">
      <c r="A6" t="s">
        <v>84</v>
      </c>
      <c r="B6">
        <f>B4-B5</f>
        <v>44700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Foglio2 (2)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liuc</dc:creator>
  <cp:lastModifiedBy>liuc</cp:lastModifiedBy>
  <dcterms:created xsi:type="dcterms:W3CDTF">2018-04-11T07:15:39Z</dcterms:created>
  <dcterms:modified xsi:type="dcterms:W3CDTF">2018-04-11T10:47:53Z</dcterms:modified>
</cp:coreProperties>
</file>