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ossellapozzi/Desktop/Scrivania - MacBook Pro - 1/LIUC/Operations_LIUC/2017/"/>
    </mc:Choice>
  </mc:AlternateContent>
  <bookViews>
    <workbookView xWindow="0" yWindow="460" windowWidth="28800" windowHeight="15860" tabRatio="539" activeTab="4"/>
  </bookViews>
  <sheets>
    <sheet name="Introduction" sheetId="1" r:id="rId1"/>
    <sheet name="Cut and fold" sheetId="3" r:id="rId2"/>
    <sheet name="Aluminium" sheetId="4" r:id="rId3"/>
    <sheet name="NC Pantograph" sheetId="5" r:id="rId4"/>
    <sheet name="Assembly line" sheetId="6" r:id="rId5"/>
    <sheet name="Production capacity check" sheetId="7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6" l="1"/>
  <c r="C34" i="6"/>
  <c r="B20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C31" i="7"/>
  <c r="D3" i="7"/>
  <c r="D4" i="7"/>
  <c r="B32" i="7"/>
  <c r="C32" i="7"/>
  <c r="D5" i="7"/>
  <c r="B33" i="7"/>
  <c r="C33" i="7"/>
  <c r="D6" i="7"/>
  <c r="B34" i="7"/>
  <c r="C34" i="7"/>
  <c r="D7" i="7"/>
  <c r="B35" i="7"/>
  <c r="C35" i="7"/>
  <c r="D8" i="7"/>
  <c r="B36" i="7"/>
  <c r="C36" i="7"/>
  <c r="D9" i="7"/>
  <c r="B37" i="7"/>
  <c r="C37" i="7"/>
  <c r="D10" i="7"/>
  <c r="B38" i="7"/>
  <c r="C38" i="7"/>
  <c r="D11" i="7"/>
  <c r="B39" i="7"/>
  <c r="C39" i="7"/>
  <c r="C40" i="7"/>
  <c r="L4" i="6"/>
  <c r="D31" i="7"/>
  <c r="D32" i="7"/>
  <c r="D33" i="7"/>
  <c r="D34" i="7"/>
  <c r="D35" i="7"/>
  <c r="D36" i="7"/>
  <c r="D37" i="7"/>
  <c r="D38" i="7"/>
  <c r="D39" i="7"/>
  <c r="D40" i="7"/>
  <c r="E40" i="7"/>
  <c r="C41" i="7"/>
  <c r="B27" i="7"/>
  <c r="C15" i="7"/>
  <c r="C20" i="6"/>
  <c r="D20" i="6"/>
  <c r="C21" i="6"/>
  <c r="B21" i="6"/>
  <c r="D21" i="6"/>
  <c r="C22" i="6"/>
  <c r="B22" i="6"/>
  <c r="D22" i="6"/>
  <c r="C23" i="6"/>
  <c r="B23" i="6"/>
  <c r="D23" i="6"/>
  <c r="C24" i="6"/>
  <c r="B24" i="6"/>
  <c r="D24" i="6"/>
  <c r="C25" i="6"/>
  <c r="B25" i="6"/>
  <c r="D25" i="6"/>
  <c r="C26" i="6"/>
  <c r="B26" i="6"/>
  <c r="D26" i="6"/>
  <c r="C27" i="6"/>
  <c r="B27" i="6"/>
  <c r="D27" i="6"/>
  <c r="C28" i="6"/>
  <c r="B28" i="6"/>
  <c r="D28" i="6"/>
  <c r="C29" i="6"/>
  <c r="B29" i="6"/>
  <c r="D29" i="6"/>
  <c r="C30" i="6"/>
  <c r="B30" i="6"/>
  <c r="D30" i="6"/>
  <c r="C31" i="6"/>
  <c r="B31" i="6"/>
  <c r="D31" i="6"/>
  <c r="D32" i="6"/>
  <c r="C42" i="7"/>
  <c r="D34" i="5"/>
  <c r="C20" i="5"/>
  <c r="I16" i="6"/>
  <c r="B16" i="6"/>
  <c r="C16" i="6"/>
  <c r="D16" i="6"/>
  <c r="E16" i="6"/>
  <c r="F16" i="6"/>
  <c r="G16" i="6"/>
  <c r="B32" i="6"/>
  <c r="C32" i="6"/>
  <c r="H16" i="6"/>
  <c r="D35" i="4"/>
  <c r="C35" i="4"/>
  <c r="B35" i="4"/>
  <c r="D35" i="5"/>
  <c r="D36" i="5"/>
  <c r="D37" i="5"/>
  <c r="D38" i="5"/>
  <c r="D39" i="5"/>
  <c r="D40" i="5"/>
  <c r="D41" i="5"/>
  <c r="D42" i="5"/>
  <c r="D43" i="5"/>
  <c r="D44" i="5"/>
  <c r="D45" i="5"/>
  <c r="C34" i="5"/>
  <c r="B34" i="5"/>
  <c r="A6" i="1"/>
  <c r="B31" i="7"/>
  <c r="B35" i="5"/>
  <c r="C35" i="5"/>
  <c r="C21" i="5"/>
  <c r="B36" i="5"/>
  <c r="C36" i="5"/>
  <c r="C22" i="5"/>
  <c r="B37" i="5"/>
  <c r="C37" i="5"/>
  <c r="C23" i="5"/>
  <c r="B38" i="5"/>
  <c r="C38" i="5"/>
  <c r="C24" i="5"/>
  <c r="B39" i="5"/>
  <c r="C39" i="5"/>
  <c r="C25" i="5"/>
  <c r="B40" i="5"/>
  <c r="C40" i="5"/>
  <c r="C26" i="5"/>
  <c r="B41" i="5"/>
  <c r="C41" i="5"/>
  <c r="C27" i="5"/>
  <c r="B42" i="5"/>
  <c r="C42" i="5"/>
  <c r="C28" i="5"/>
  <c r="B43" i="5"/>
  <c r="C43" i="5"/>
  <c r="C29" i="5"/>
  <c r="B44" i="5"/>
  <c r="C44" i="5"/>
  <c r="C30" i="5"/>
  <c r="B45" i="5"/>
  <c r="C45" i="5"/>
  <c r="C31" i="5"/>
  <c r="B20" i="5"/>
  <c r="D20" i="5"/>
  <c r="B21" i="5"/>
  <c r="D21" i="5"/>
  <c r="B22" i="5"/>
  <c r="D22" i="5"/>
  <c r="B23" i="5"/>
  <c r="D23" i="5"/>
  <c r="B24" i="5"/>
  <c r="D24" i="5"/>
  <c r="B25" i="5"/>
  <c r="D25" i="5"/>
  <c r="B26" i="5"/>
  <c r="D26" i="5"/>
  <c r="B27" i="5"/>
  <c r="D27" i="5"/>
  <c r="B28" i="5"/>
  <c r="D28" i="5"/>
  <c r="B29" i="5"/>
  <c r="D29" i="5"/>
  <c r="B30" i="5"/>
  <c r="D30" i="5"/>
  <c r="B31" i="5"/>
  <c r="D31" i="5"/>
  <c r="C36" i="4"/>
  <c r="C37" i="4"/>
  <c r="C38" i="4"/>
  <c r="C39" i="4"/>
  <c r="C40" i="4"/>
  <c r="C41" i="4"/>
  <c r="C42" i="4"/>
  <c r="C43" i="4"/>
  <c r="C44" i="4"/>
  <c r="C45" i="4"/>
  <c r="C46" i="4"/>
  <c r="B36" i="4"/>
  <c r="D36" i="4"/>
  <c r="B37" i="4"/>
  <c r="D37" i="4"/>
  <c r="B38" i="4"/>
  <c r="D38" i="4"/>
  <c r="B39" i="4"/>
  <c r="D39" i="4"/>
  <c r="B40" i="4"/>
  <c r="D40" i="4"/>
  <c r="B41" i="4"/>
  <c r="D41" i="4"/>
  <c r="B42" i="4"/>
  <c r="D42" i="4"/>
  <c r="B43" i="4"/>
  <c r="D43" i="4"/>
  <c r="B44" i="4"/>
  <c r="D44" i="4"/>
  <c r="B45" i="4"/>
  <c r="D45" i="4"/>
  <c r="B46" i="4"/>
  <c r="D46" i="4"/>
  <c r="C35" i="3"/>
  <c r="B35" i="3"/>
  <c r="D35" i="3"/>
  <c r="C36" i="3"/>
  <c r="B36" i="3"/>
  <c r="D36" i="3"/>
  <c r="C37" i="3"/>
  <c r="B37" i="3"/>
  <c r="D37" i="3"/>
  <c r="C38" i="3"/>
  <c r="B38" i="3"/>
  <c r="D38" i="3"/>
  <c r="C39" i="3"/>
  <c r="B39" i="3"/>
  <c r="D39" i="3"/>
  <c r="C40" i="3"/>
  <c r="B40" i="3"/>
  <c r="D40" i="3"/>
  <c r="C41" i="3"/>
  <c r="B41" i="3"/>
  <c r="D41" i="3"/>
  <c r="C42" i="3"/>
  <c r="B42" i="3"/>
  <c r="D42" i="3"/>
  <c r="C43" i="3"/>
  <c r="B43" i="3"/>
  <c r="D43" i="3"/>
  <c r="C44" i="3"/>
  <c r="B44" i="3"/>
  <c r="D44" i="3"/>
  <c r="C45" i="3"/>
  <c r="B45" i="3"/>
  <c r="D45" i="3"/>
  <c r="C46" i="3"/>
  <c r="B46" i="3"/>
  <c r="D46" i="3"/>
  <c r="C20" i="4"/>
  <c r="B20" i="4"/>
  <c r="D20" i="4"/>
  <c r="C21" i="4"/>
  <c r="B21" i="4"/>
  <c r="D21" i="4"/>
  <c r="C22" i="4"/>
  <c r="B22" i="4"/>
  <c r="D22" i="4"/>
  <c r="C23" i="4"/>
  <c r="B23" i="4"/>
  <c r="D23" i="4"/>
  <c r="C24" i="4"/>
  <c r="B24" i="4"/>
  <c r="D24" i="4"/>
  <c r="C25" i="4"/>
  <c r="B25" i="4"/>
  <c r="D25" i="4"/>
  <c r="C26" i="4"/>
  <c r="B26" i="4"/>
  <c r="D26" i="4"/>
  <c r="C27" i="4"/>
  <c r="B27" i="4"/>
  <c r="D27" i="4"/>
  <c r="C28" i="4"/>
  <c r="B28" i="4"/>
  <c r="D28" i="4"/>
  <c r="C29" i="4"/>
  <c r="B29" i="4"/>
  <c r="D29" i="4"/>
  <c r="C30" i="4"/>
  <c r="B30" i="4"/>
  <c r="D30" i="4"/>
  <c r="C31" i="4"/>
  <c r="B31" i="4"/>
  <c r="D31" i="4"/>
  <c r="C20" i="3"/>
  <c r="B20" i="3"/>
  <c r="D20" i="3"/>
  <c r="C21" i="3"/>
  <c r="B21" i="3"/>
  <c r="D21" i="3"/>
  <c r="C22" i="3"/>
  <c r="B22" i="3"/>
  <c r="D22" i="3"/>
  <c r="C23" i="3"/>
  <c r="B23" i="3"/>
  <c r="D23" i="3"/>
  <c r="C24" i="3"/>
  <c r="B24" i="3"/>
  <c r="D24" i="3"/>
  <c r="C25" i="3"/>
  <c r="B25" i="3"/>
  <c r="D25" i="3"/>
  <c r="C26" i="3"/>
  <c r="B26" i="3"/>
  <c r="D26" i="3"/>
  <c r="C27" i="3"/>
  <c r="B27" i="3"/>
  <c r="D27" i="3"/>
  <c r="C28" i="3"/>
  <c r="B28" i="3"/>
  <c r="D28" i="3"/>
  <c r="C29" i="3"/>
  <c r="B29" i="3"/>
  <c r="D29" i="3"/>
  <c r="C30" i="3"/>
  <c r="B30" i="3"/>
  <c r="D30" i="3"/>
  <c r="C31" i="3"/>
  <c r="B31" i="3"/>
  <c r="D31" i="3"/>
</calcChain>
</file>

<file path=xl/sharedStrings.xml><?xml version="1.0" encoding="utf-8"?>
<sst xmlns="http://schemas.openxmlformats.org/spreadsheetml/2006/main" count="290" uniqueCount="82">
  <si>
    <t>workers</t>
  </si>
  <si>
    <t xml:space="preserve">setups </t>
  </si>
  <si>
    <t>TS per worker</t>
  </si>
  <si>
    <t>h/piece</t>
  </si>
  <si>
    <t>total assembly time</t>
  </si>
  <si>
    <t>opening hours</t>
  </si>
  <si>
    <t>shift/day</t>
  </si>
  <si>
    <t>h/shift</t>
  </si>
  <si>
    <t>working days</t>
  </si>
  <si>
    <t>produced units (equivalent units)</t>
  </si>
  <si>
    <t>paid hours</t>
  </si>
  <si>
    <t>actual hours</t>
  </si>
  <si>
    <t>equivalent pieces</t>
  </si>
  <si>
    <t>hours std/piece</t>
  </si>
  <si>
    <t>theoretic consumption</t>
  </si>
  <si>
    <t>actual consumption</t>
  </si>
  <si>
    <t>used material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</si>
  <si>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</si>
  <si>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</si>
  <si>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</si>
  <si>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</si>
  <si>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</si>
  <si>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</si>
  <si>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</si>
  <si>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</si>
  <si>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</si>
  <si>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</si>
  <si>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</si>
  <si>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</si>
  <si>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Produced volumes</t>
  </si>
  <si>
    <t>lack of orders</t>
  </si>
  <si>
    <t>lack of materials</t>
  </si>
  <si>
    <t>organizational time</t>
  </si>
  <si>
    <t>Breakdown time</t>
  </si>
  <si>
    <t>Maintenance time</t>
  </si>
  <si>
    <t>Tests time</t>
  </si>
  <si>
    <t>Setup time</t>
  </si>
  <si>
    <t>std setup time</t>
  </si>
  <si>
    <t>cycle time for equivalent unit</t>
  </si>
  <si>
    <t>Model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</si>
  <si>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</si>
  <si>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</si>
  <si>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</si>
  <si>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</si>
  <si>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</si>
  <si>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</si>
  <si>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</si>
  <si>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</si>
  <si>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</si>
  <si>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Quantity [pieces]</t>
  </si>
  <si>
    <t>Assembly time [h tot/piece]</t>
  </si>
  <si>
    <t>Production needs - based on sales forecast for 2004 - and technical data for each product</t>
  </si>
  <si>
    <t>Year 2003</t>
  </si>
  <si>
    <t>total volumes produced in 2003</t>
  </si>
  <si>
    <t>equivalent units (a)</t>
  </si>
  <si>
    <t>Working days</t>
  </si>
  <si>
    <t>Productivity</t>
  </si>
  <si>
    <t>Workforce</t>
  </si>
  <si>
    <t>Materials</t>
  </si>
  <si>
    <t>Machines</t>
  </si>
  <si>
    <t>T</t>
  </si>
  <si>
    <t>TaP</t>
  </si>
  <si>
    <t>TPb</t>
  </si>
  <si>
    <t>cycle time for equivalent unit - reference to a</t>
  </si>
  <si>
    <t>Month</t>
  </si>
  <si>
    <t>pmix</t>
  </si>
  <si>
    <t>Equivalence index</t>
  </si>
  <si>
    <t>Assembly line</t>
  </si>
  <si>
    <t>Total</t>
  </si>
  <si>
    <t>CP</t>
  </si>
  <si>
    <t>opening days</t>
  </si>
  <si>
    <t>Tot</t>
  </si>
  <si>
    <t>Opening hours</t>
  </si>
  <si>
    <t>TP</t>
  </si>
  <si>
    <t>Ri [pieces/h]</t>
  </si>
  <si>
    <t>Setup expected next year</t>
  </si>
  <si>
    <t>Q (equivalent unit) [pieces]</t>
  </si>
  <si>
    <t>TS [hours]</t>
  </si>
  <si>
    <t>TPb + TPs [hours]</t>
  </si>
  <si>
    <t>Use</t>
  </si>
  <si>
    <t>Yield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</si>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</sst>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.0%"/>
    <numFmt numFmtId="167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7" fillId="0" borderId="1" xfId="7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6" fontId="0" fillId="0" borderId="0" xfId="7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7" applyNumberFormat="1" applyFont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2" fontId="7" fillId="0" borderId="1" xfId="7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2" fontId="7" fillId="0" borderId="6" xfId="7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 wrapText="1"/>
    </xf>
  </cellXfs>
  <cellStyles count="128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Normale" xfId="0" builtinId="0"/>
    <cellStyle name="Percentuale" xfId="7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Cut &amp; Fold - Workforce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'Cut and fold'!$B$19</c:f>
              <c:strCache>
                <c:ptCount val="1"/>
                <c:pt idx="0">
                  <c:v>Use</c:v>
                </c:pt>
              </c:strCache>
            </c:strRef>
          </c:tx>
          <c:cat>
            <c:strRef>
              <c:f>'Cut and fold'!$A$20:$A$31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'Cut and fold'!$B$20:$B$31</c:f>
              <c:numCache>
                <c:formatCode>0.0%</c:formatCode>
                <c:ptCount val="12"/>
                <c:pt idx="0">
                  <c:v>0.962855484619849</c:v>
                </c:pt>
                <c:pt idx="1">
                  <c:v>0.958126330731015</c:v>
                </c:pt>
                <c:pt idx="2">
                  <c:v>0.969819159335288</c:v>
                </c:pt>
                <c:pt idx="3">
                  <c:v>0.963709677419355</c:v>
                </c:pt>
                <c:pt idx="4">
                  <c:v>0.970980847359257</c:v>
                </c:pt>
                <c:pt idx="5">
                  <c:v>0.964381720430107</c:v>
                </c:pt>
                <c:pt idx="6">
                  <c:v>0.951006414510064</c:v>
                </c:pt>
                <c:pt idx="7">
                  <c:v>0.943805874840358</c:v>
                </c:pt>
                <c:pt idx="8">
                  <c:v>0.940982404692082</c:v>
                </c:pt>
                <c:pt idx="9">
                  <c:v>0.945989601736409</c:v>
                </c:pt>
                <c:pt idx="10">
                  <c:v>0.966039707419018</c:v>
                </c:pt>
                <c:pt idx="11">
                  <c:v>0.966112185686654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'Cut and fold'!$C$19</c:f>
              <c:strCache>
                <c:ptCount val="1"/>
                <c:pt idx="0">
                  <c:v>Yield</c:v>
                </c:pt>
              </c:strCache>
            </c:strRef>
          </c:tx>
          <c:cat>
            <c:strRef>
              <c:f>'Cut and fold'!$A$20:$A$31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'Cut and fold'!$C$20:$C$31</c:f>
              <c:numCache>
                <c:formatCode>0.0%</c:formatCode>
                <c:ptCount val="12"/>
                <c:pt idx="0">
                  <c:v>0.950189051454874</c:v>
                </c:pt>
                <c:pt idx="1">
                  <c:v>0.95016835016835</c:v>
                </c:pt>
                <c:pt idx="2">
                  <c:v>0.946673806224014</c:v>
                </c:pt>
                <c:pt idx="3">
                  <c:v>0.951407379231647</c:v>
                </c:pt>
                <c:pt idx="4">
                  <c:v>0.94590555887627</c:v>
                </c:pt>
                <c:pt idx="5">
                  <c:v>0.951061133987963</c:v>
                </c:pt>
                <c:pt idx="6">
                  <c:v>0.945749505756483</c:v>
                </c:pt>
                <c:pt idx="7">
                  <c:v>0.9466108992496</c:v>
                </c:pt>
                <c:pt idx="8">
                  <c:v>0.940949227373068</c:v>
                </c:pt>
                <c:pt idx="9">
                  <c:v>0.940985006136279</c:v>
                </c:pt>
                <c:pt idx="10">
                  <c:v>0.9479598581816</c:v>
                </c:pt>
                <c:pt idx="11">
                  <c:v>0.945182990309922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'Cut and fold'!$D$19</c:f>
              <c:strCache>
                <c:ptCount val="1"/>
                <c:pt idx="0">
                  <c:v>Productivity</c:v>
                </c:pt>
              </c:strCache>
            </c:strRef>
          </c:tx>
          <c:cat>
            <c:strRef>
              <c:f>'Cut and fold'!$A$20:$A$31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'Cut and fold'!$D$20:$D$31</c:f>
              <c:numCache>
                <c:formatCode>0.0%</c:formatCode>
                <c:ptCount val="12"/>
                <c:pt idx="0">
                  <c:v>0.914894739619058</c:v>
                </c:pt>
                <c:pt idx="1">
                  <c:v>0.910381314923543</c:v>
                </c:pt>
                <c:pt idx="2">
                  <c:v>0.918102394916911</c:v>
                </c:pt>
                <c:pt idx="3">
                  <c:v>0.916880498533724</c:v>
                </c:pt>
                <c:pt idx="4">
                  <c:v>0.918456181079513</c:v>
                </c:pt>
                <c:pt idx="5">
                  <c:v>0.917185972629521</c:v>
                </c:pt>
                <c:pt idx="6">
                  <c:v>0.899413846494138</c:v>
                </c:pt>
                <c:pt idx="7">
                  <c:v>0.893416927899686</c:v>
                </c:pt>
                <c:pt idx="8">
                  <c:v>0.885416666666667</c:v>
                </c:pt>
                <c:pt idx="9">
                  <c:v>0.890162031194791</c:v>
                </c:pt>
                <c:pt idx="10">
                  <c:v>0.915766864042726</c:v>
                </c:pt>
                <c:pt idx="11">
                  <c:v>0.913152804642166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286144"/>
        <c:axId val="1423288896"/>
      </c:lineChart>
      <c:catAx>
        <c:axId val="1423286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23288896"/>
        <c:crosses val="autoZero"/>
        <c:auto val="1"/>
        <c:lblAlgn val="ctr"/>
        <c:lblOffset val="100"/>
        <c:noMultiLvlLbl val="0"/>
      </c:catAx>
      <c:valAx>
        <c:axId val="14232888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23286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Cut &amp; Fold - Raw</a:t>
            </a:r>
            <a:r>
              <a:rPr lang="it-IT" baseline="0"/>
              <a:t> m</a:t>
            </a:r>
            <a:r>
              <a:rPr lang="it-IT"/>
              <a:t>aterials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'Cut and fold'!$B$34</c:f>
              <c:strCache>
                <c:ptCount val="1"/>
                <c:pt idx="0">
                  <c:v>Use</c:v>
                </c:pt>
              </c:strCache>
            </c:strRef>
          </c:tx>
          <c:cat>
            <c:strRef>
              <c:f>'Cut and fold'!$A$35:$A$46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'Cut and fold'!$B$35:$B$46</c:f>
              <c:numCache>
                <c:formatCode>0.0%</c:formatCode>
                <c:ptCount val="12"/>
                <c:pt idx="0">
                  <c:v>0.934504132231405</c:v>
                </c:pt>
                <c:pt idx="1">
                  <c:v>0.935483870967742</c:v>
                </c:pt>
                <c:pt idx="2">
                  <c:v>0.934652993083711</c:v>
                </c:pt>
                <c:pt idx="3">
                  <c:v>0.934829314872285</c:v>
                </c:pt>
                <c:pt idx="4">
                  <c:v>0.934966042395555</c:v>
                </c:pt>
                <c:pt idx="5">
                  <c:v>0.935291308500478</c:v>
                </c:pt>
                <c:pt idx="6">
                  <c:v>0.917281806339557</c:v>
                </c:pt>
                <c:pt idx="7">
                  <c:v>0.913479052823315</c:v>
                </c:pt>
                <c:pt idx="8">
                  <c:v>0.93479871573228</c:v>
                </c:pt>
                <c:pt idx="9">
                  <c:v>0.932241100323625</c:v>
                </c:pt>
                <c:pt idx="10">
                  <c:v>0.935191479719012</c:v>
                </c:pt>
                <c:pt idx="11">
                  <c:v>0.936073059360731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'Cut and fold'!$C$34</c:f>
              <c:strCache>
                <c:ptCount val="1"/>
                <c:pt idx="0">
                  <c:v>Yield</c:v>
                </c:pt>
              </c:strCache>
            </c:strRef>
          </c:tx>
          <c:cat>
            <c:strRef>
              <c:f>'Cut and fold'!$A$35:$A$46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'Cut and fold'!$C$35:$C$46</c:f>
              <c:numCache>
                <c:formatCode>0.0%</c:formatCode>
                <c:ptCount val="12"/>
                <c:pt idx="0">
                  <c:v>0.920097280565996</c:v>
                </c:pt>
                <c:pt idx="1">
                  <c:v>0.919467825142547</c:v>
                </c:pt>
                <c:pt idx="2">
                  <c:v>0.92028578719061</c:v>
                </c:pt>
                <c:pt idx="3">
                  <c:v>0.91976506639428</c:v>
                </c:pt>
                <c:pt idx="4">
                  <c:v>0.919612590799032</c:v>
                </c:pt>
                <c:pt idx="5">
                  <c:v>0.919836609650242</c:v>
                </c:pt>
                <c:pt idx="6">
                  <c:v>0.92392899408284</c:v>
                </c:pt>
                <c:pt idx="7">
                  <c:v>0.920638085742772</c:v>
                </c:pt>
                <c:pt idx="8">
                  <c:v>0.91894319682959</c:v>
                </c:pt>
                <c:pt idx="9">
                  <c:v>0.918290301583858</c:v>
                </c:pt>
                <c:pt idx="10">
                  <c:v>0.917373394717713</c:v>
                </c:pt>
                <c:pt idx="11">
                  <c:v>0.921170731707317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'Cut and fold'!$D$34</c:f>
              <c:strCache>
                <c:ptCount val="1"/>
                <c:pt idx="0">
                  <c:v>Productivity</c:v>
                </c:pt>
              </c:strCache>
            </c:strRef>
          </c:tx>
          <c:cat>
            <c:strRef>
              <c:f>'Cut and fold'!$A$35:$A$46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'Cut and fold'!$D$35:$D$46</c:f>
              <c:numCache>
                <c:formatCode>0.0%</c:formatCode>
                <c:ptCount val="12"/>
                <c:pt idx="0">
                  <c:v>0.859834710743802</c:v>
                </c:pt>
                <c:pt idx="1">
                  <c:v>0.860147320294641</c:v>
                </c:pt>
                <c:pt idx="2">
                  <c:v>0.860147865490103</c:v>
                </c:pt>
                <c:pt idx="3">
                  <c:v>0.859823346860826</c:v>
                </c:pt>
                <c:pt idx="4">
                  <c:v>0.859806544556493</c:v>
                </c:pt>
                <c:pt idx="5">
                  <c:v>0.860315186246418</c:v>
                </c:pt>
                <c:pt idx="6">
                  <c:v>0.847503256621798</c:v>
                </c:pt>
                <c:pt idx="7">
                  <c:v>0.840983606557377</c:v>
                </c:pt>
                <c:pt idx="8">
                  <c:v>0.859026920227217</c:v>
                </c:pt>
                <c:pt idx="9">
                  <c:v>0.856067961165048</c:v>
                </c:pt>
                <c:pt idx="10">
                  <c:v>0.857919782460911</c:v>
                </c:pt>
                <c:pt idx="11">
                  <c:v>0.862283105022831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242144"/>
        <c:axId val="1422244896"/>
      </c:lineChart>
      <c:catAx>
        <c:axId val="142224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22244896"/>
        <c:crosses val="autoZero"/>
        <c:auto val="1"/>
        <c:lblAlgn val="ctr"/>
        <c:lblOffset val="100"/>
        <c:noMultiLvlLbl val="0"/>
      </c:catAx>
      <c:valAx>
        <c:axId val="14222448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2224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Aluminium -</a:t>
            </a:r>
            <a:r>
              <a:rPr lang="it-IT" baseline="0"/>
              <a:t> Workforce</a:t>
            </a:r>
            <a:endParaRPr lang="it-IT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Aluminium!$B$19</c:f>
              <c:strCache>
                <c:ptCount val="1"/>
                <c:pt idx="0">
                  <c:v>Use</c:v>
                </c:pt>
              </c:strCache>
            </c:strRef>
          </c:tx>
          <c:cat>
            <c:strRef>
              <c:f>Aluminium!$A$20:$A$31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Aluminium!$B$20:$B$31</c:f>
              <c:numCache>
                <c:formatCode>0.0%</c:formatCode>
                <c:ptCount val="12"/>
                <c:pt idx="0">
                  <c:v>0.97852582704585</c:v>
                </c:pt>
                <c:pt idx="1">
                  <c:v>0.98083747338538</c:v>
                </c:pt>
                <c:pt idx="2">
                  <c:v>0.980510752688172</c:v>
                </c:pt>
                <c:pt idx="3">
                  <c:v>0.98252688172043</c:v>
                </c:pt>
                <c:pt idx="4">
                  <c:v>0.98084735925711</c:v>
                </c:pt>
                <c:pt idx="5">
                  <c:v>0.983870967741935</c:v>
                </c:pt>
                <c:pt idx="6">
                  <c:v>0.980535279805353</c:v>
                </c:pt>
                <c:pt idx="7">
                  <c:v>0.982120051085568</c:v>
                </c:pt>
                <c:pt idx="8">
                  <c:v>0.98252688172043</c:v>
                </c:pt>
                <c:pt idx="9">
                  <c:v>0.987784564131038</c:v>
                </c:pt>
                <c:pt idx="10">
                  <c:v>0.983246301131418</c:v>
                </c:pt>
                <c:pt idx="11">
                  <c:v>0.982952903785033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Aluminium!$C$19</c:f>
              <c:strCache>
                <c:ptCount val="1"/>
                <c:pt idx="0">
                  <c:v>Yield</c:v>
                </c:pt>
              </c:strCache>
            </c:strRef>
          </c:tx>
          <c:cat>
            <c:strRef>
              <c:f>Aluminium!$A$20:$A$31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Aluminium!$C$20:$C$31</c:f>
              <c:numCache>
                <c:formatCode>0.0%</c:formatCode>
                <c:ptCount val="12"/>
                <c:pt idx="0">
                  <c:v>0.948991696322657</c:v>
                </c:pt>
                <c:pt idx="1">
                  <c:v>0.949927641099855</c:v>
                </c:pt>
                <c:pt idx="2">
                  <c:v>0.948869088416724</c:v>
                </c:pt>
                <c:pt idx="3">
                  <c:v>0.946648426812585</c:v>
                </c:pt>
                <c:pt idx="4">
                  <c:v>0.949112426035503</c:v>
                </c:pt>
                <c:pt idx="5">
                  <c:v>0.952185792349727</c:v>
                </c:pt>
                <c:pt idx="6">
                  <c:v>0.97394540942928</c:v>
                </c:pt>
                <c:pt idx="7">
                  <c:v>0.978933680104031</c:v>
                </c:pt>
                <c:pt idx="8">
                  <c:v>0.978112175102599</c:v>
                </c:pt>
                <c:pt idx="9">
                  <c:v>0.979876335019674</c:v>
                </c:pt>
                <c:pt idx="10">
                  <c:v>0.950298738658995</c:v>
                </c:pt>
                <c:pt idx="11">
                  <c:v>0.951587301587302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Aluminium!$D$19</c:f>
              <c:strCache>
                <c:ptCount val="1"/>
                <c:pt idx="0">
                  <c:v>Productivity</c:v>
                </c:pt>
              </c:strCache>
            </c:strRef>
          </c:tx>
          <c:cat>
            <c:strRef>
              <c:f>Aluminium!$A$20:$A$31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Aluminium!$D$20:$D$31</c:f>
              <c:numCache>
                <c:formatCode>0.0%</c:formatCode>
                <c:ptCount val="12"/>
                <c:pt idx="0">
                  <c:v>0.928612884503773</c:v>
                </c:pt>
                <c:pt idx="1">
                  <c:v>0.931724627395316</c:v>
                </c:pt>
                <c:pt idx="2">
                  <c:v>0.930376344086022</c:v>
                </c:pt>
                <c:pt idx="3">
                  <c:v>0.93010752688172</c:v>
                </c:pt>
                <c:pt idx="4">
                  <c:v>0.930934416715032</c:v>
                </c:pt>
                <c:pt idx="5">
                  <c:v>0.936827956989247</c:v>
                </c:pt>
                <c:pt idx="6">
                  <c:v>0.954987834549878</c:v>
                </c:pt>
                <c:pt idx="7">
                  <c:v>0.961430395913154</c:v>
                </c:pt>
                <c:pt idx="8">
                  <c:v>0.961021505376344</c:v>
                </c:pt>
                <c:pt idx="9">
                  <c:v>0.967906718489728</c:v>
                </c:pt>
                <c:pt idx="10">
                  <c:v>0.93437771975631</c:v>
                </c:pt>
                <c:pt idx="11">
                  <c:v>0.935365501300202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279520"/>
        <c:axId val="1422282272"/>
      </c:lineChart>
      <c:catAx>
        <c:axId val="142227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22282272"/>
        <c:crosses val="autoZero"/>
        <c:auto val="1"/>
        <c:lblAlgn val="ctr"/>
        <c:lblOffset val="100"/>
        <c:noMultiLvlLbl val="0"/>
      </c:catAx>
      <c:valAx>
        <c:axId val="14222822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22279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Aluminium</a:t>
            </a:r>
            <a:r>
              <a:rPr lang="it-IT" baseline="0"/>
              <a:t> - Raw materials</a:t>
            </a:r>
            <a:endParaRPr lang="it-IT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Aluminium!$B$34</c:f>
              <c:strCache>
                <c:ptCount val="1"/>
                <c:pt idx="0">
                  <c:v>Use</c:v>
                </c:pt>
              </c:strCache>
            </c:strRef>
          </c:tx>
          <c:cat>
            <c:strRef>
              <c:f>Aluminium!$A$35:$A$46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Aluminium!$B$35:$B$46</c:f>
              <c:numCache>
                <c:formatCode>0.0%</c:formatCode>
                <c:ptCount val="12"/>
                <c:pt idx="0">
                  <c:v>0.957886044591247</c:v>
                </c:pt>
                <c:pt idx="1">
                  <c:v>0.95559265442404</c:v>
                </c:pt>
                <c:pt idx="2">
                  <c:v>0.95725677830941</c:v>
                </c:pt>
                <c:pt idx="3">
                  <c:v>0.959066197633514</c:v>
                </c:pt>
                <c:pt idx="4">
                  <c:v>0.956438356164384</c:v>
                </c:pt>
                <c:pt idx="5">
                  <c:v>0.95748031496063</c:v>
                </c:pt>
                <c:pt idx="6">
                  <c:v>0.96961953435548</c:v>
                </c:pt>
                <c:pt idx="7">
                  <c:v>0.982035928143713</c:v>
                </c:pt>
                <c:pt idx="8">
                  <c:v>0.981084489281211</c:v>
                </c:pt>
                <c:pt idx="9">
                  <c:v>0.981630012936611</c:v>
                </c:pt>
                <c:pt idx="10">
                  <c:v>0.958227490826983</c:v>
                </c:pt>
                <c:pt idx="11">
                  <c:v>0.958177744585511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Aluminium!$C$34</c:f>
              <c:strCache>
                <c:ptCount val="1"/>
                <c:pt idx="0">
                  <c:v>Yield</c:v>
                </c:pt>
              </c:strCache>
            </c:strRef>
          </c:tx>
          <c:cat>
            <c:strRef>
              <c:f>Aluminium!$A$35:$A$46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Aluminium!$C$35:$C$46</c:f>
              <c:numCache>
                <c:formatCode>0.0%</c:formatCode>
                <c:ptCount val="12"/>
                <c:pt idx="0">
                  <c:v>0.919540229885057</c:v>
                </c:pt>
                <c:pt idx="1">
                  <c:v>0.917400419287212</c:v>
                </c:pt>
                <c:pt idx="2">
                  <c:v>0.922625791402866</c:v>
                </c:pt>
                <c:pt idx="3">
                  <c:v>0.922974324774925</c:v>
                </c:pt>
                <c:pt idx="4">
                  <c:v>0.918934402749928</c:v>
                </c:pt>
                <c:pt idx="5">
                  <c:v>0.917105263157895</c:v>
                </c:pt>
                <c:pt idx="6">
                  <c:v>0.919472913616398</c:v>
                </c:pt>
                <c:pt idx="7">
                  <c:v>0.918048780487805</c:v>
                </c:pt>
                <c:pt idx="8">
                  <c:v>0.919023136246787</c:v>
                </c:pt>
                <c:pt idx="9">
                  <c:v>0.918924617817607</c:v>
                </c:pt>
                <c:pt idx="10">
                  <c:v>0.919941089837997</c:v>
                </c:pt>
                <c:pt idx="11">
                  <c:v>0.917537022603274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Aluminium!$D$34</c:f>
              <c:strCache>
                <c:ptCount val="1"/>
                <c:pt idx="0">
                  <c:v>Productivity</c:v>
                </c:pt>
              </c:strCache>
            </c:strRef>
          </c:tx>
          <c:cat>
            <c:strRef>
              <c:f>Aluminium!$A$35:$A$46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Aluminium!$D$35:$D$46</c:f>
              <c:numCache>
                <c:formatCode>0.0%</c:formatCode>
                <c:ptCount val="12"/>
                <c:pt idx="0">
                  <c:v>0.880814753647124</c:v>
                </c:pt>
                <c:pt idx="1">
                  <c:v>0.876661101836394</c:v>
                </c:pt>
                <c:pt idx="2">
                  <c:v>0.883189792663477</c:v>
                </c:pt>
                <c:pt idx="3">
                  <c:v>0.885193476175248</c:v>
                </c:pt>
                <c:pt idx="4">
                  <c:v>0.878904109589041</c:v>
                </c:pt>
                <c:pt idx="5">
                  <c:v>0.878110236220472</c:v>
                </c:pt>
                <c:pt idx="6">
                  <c:v>0.891538898353208</c:v>
                </c:pt>
                <c:pt idx="7">
                  <c:v>0.901556886227545</c:v>
                </c:pt>
                <c:pt idx="8">
                  <c:v>0.901639344262295</c:v>
                </c:pt>
                <c:pt idx="9">
                  <c:v>0.902043984476067</c:v>
                </c:pt>
                <c:pt idx="10">
                  <c:v>0.881512842224104</c:v>
                </c:pt>
                <c:pt idx="11">
                  <c:v>0.87916355489171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94944"/>
        <c:axId val="1357697696"/>
      </c:lineChart>
      <c:catAx>
        <c:axId val="135769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7697696"/>
        <c:crosses val="autoZero"/>
        <c:auto val="1"/>
        <c:lblAlgn val="ctr"/>
        <c:lblOffset val="100"/>
        <c:noMultiLvlLbl val="0"/>
      </c:catAx>
      <c:valAx>
        <c:axId val="13576976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57694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NC Pantograph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'NC Pantograph'!$B$19</c:f>
              <c:strCache>
                <c:ptCount val="1"/>
                <c:pt idx="0">
                  <c:v>Use</c:v>
                </c:pt>
              </c:strCache>
            </c:strRef>
          </c:tx>
          <c:cat>
            <c:strRef>
              <c:f>'NC Pantograph'!$A$20:$A$31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'NC Pantograph'!$B$20:$B$31</c:f>
              <c:numCache>
                <c:formatCode>0.0%</c:formatCode>
                <c:ptCount val="12"/>
                <c:pt idx="0">
                  <c:v>0.901311970277488</c:v>
                </c:pt>
                <c:pt idx="1">
                  <c:v>0.90066695047538</c:v>
                </c:pt>
                <c:pt idx="2">
                  <c:v>0.879007864488808</c:v>
                </c:pt>
                <c:pt idx="3">
                  <c:v>0.885729649794986</c:v>
                </c:pt>
                <c:pt idx="4">
                  <c:v>0.883896435620573</c:v>
                </c:pt>
                <c:pt idx="5">
                  <c:v>0.892451435101163</c:v>
                </c:pt>
                <c:pt idx="6">
                  <c:v>0.847959618074561</c:v>
                </c:pt>
                <c:pt idx="7">
                  <c:v>0.83397190293742</c:v>
                </c:pt>
                <c:pt idx="8">
                  <c:v>0.82523358203939</c:v>
                </c:pt>
                <c:pt idx="9">
                  <c:v>0.816758287522905</c:v>
                </c:pt>
                <c:pt idx="10">
                  <c:v>0.827586206896552</c:v>
                </c:pt>
                <c:pt idx="11">
                  <c:v>0.838229033631332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'NC Pantograph'!$C$19</c:f>
              <c:strCache>
                <c:ptCount val="1"/>
                <c:pt idx="0">
                  <c:v>Yield</c:v>
                </c:pt>
              </c:strCache>
            </c:strRef>
          </c:tx>
          <c:cat>
            <c:strRef>
              <c:f>'NC Pantograph'!$A$20:$A$31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'NC Pantograph'!$C$20:$C$31</c:f>
              <c:numCache>
                <c:formatCode>0.0%</c:formatCode>
                <c:ptCount val="12"/>
                <c:pt idx="0">
                  <c:v>0.803413628751771</c:v>
                </c:pt>
                <c:pt idx="1">
                  <c:v>0.780864975579014</c:v>
                </c:pt>
                <c:pt idx="2">
                  <c:v>0.775246616196375</c:v>
                </c:pt>
                <c:pt idx="3">
                  <c:v>0.766153145632541</c:v>
                </c:pt>
                <c:pt idx="4">
                  <c:v>0.775410482070143</c:v>
                </c:pt>
                <c:pt idx="5">
                  <c:v>0.760382616554945</c:v>
                </c:pt>
                <c:pt idx="6">
                  <c:v>0.786086208133113</c:v>
                </c:pt>
                <c:pt idx="7">
                  <c:v>0.664333843797856</c:v>
                </c:pt>
                <c:pt idx="8">
                  <c:v>0.805090820232956</c:v>
                </c:pt>
                <c:pt idx="9">
                  <c:v>0.833020599632878</c:v>
                </c:pt>
                <c:pt idx="10">
                  <c:v>0.82866512345679</c:v>
                </c:pt>
                <c:pt idx="11">
                  <c:v>0.794393092940579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'NC Pantograph'!$D$19</c:f>
              <c:strCache>
                <c:ptCount val="1"/>
                <c:pt idx="0">
                  <c:v>Productivity</c:v>
                </c:pt>
              </c:strCache>
            </c:strRef>
          </c:tx>
          <c:cat>
            <c:strRef>
              <c:f>'NC Pantograph'!$A$20:$A$31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'NC Pantograph'!$D$20:$D$31</c:f>
              <c:numCache>
                <c:formatCode>0.0%</c:formatCode>
                <c:ptCount val="12"/>
                <c:pt idx="0">
                  <c:v>0.724126320678045</c:v>
                </c:pt>
                <c:pt idx="1">
                  <c:v>0.703299276287782</c:v>
                </c:pt>
                <c:pt idx="2">
                  <c:v>0.68144787255495</c:v>
                </c:pt>
                <c:pt idx="3">
                  <c:v>0.678604557370437</c:v>
                </c:pt>
                <c:pt idx="4">
                  <c:v>0.68538256124463</c:v>
                </c:pt>
                <c:pt idx="5">
                  <c:v>0.678604557370437</c:v>
                </c:pt>
                <c:pt idx="6">
                  <c:v>0.666569360822234</c:v>
                </c:pt>
                <c:pt idx="7">
                  <c:v>0.554035759897829</c:v>
                </c:pt>
                <c:pt idx="8">
                  <c:v>0.664387981447872</c:v>
                </c:pt>
                <c:pt idx="9">
                  <c:v>0.680376478427453</c:v>
                </c:pt>
                <c:pt idx="10">
                  <c:v>0.685791826309068</c:v>
                </c:pt>
                <c:pt idx="11">
                  <c:v>0.665883354618987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306176"/>
        <c:axId val="1423308928"/>
      </c:lineChart>
      <c:catAx>
        <c:axId val="1423306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23308928"/>
        <c:crosses val="autoZero"/>
        <c:auto val="1"/>
        <c:lblAlgn val="ctr"/>
        <c:lblOffset val="100"/>
        <c:noMultiLvlLbl val="0"/>
      </c:catAx>
      <c:valAx>
        <c:axId val="1423308928"/>
        <c:scaling>
          <c:orientation val="minMax"/>
          <c:max val="1.0"/>
          <c:min val="0.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23306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Assembly line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'Assembly line'!$B$19</c:f>
              <c:strCache>
                <c:ptCount val="1"/>
                <c:pt idx="0">
                  <c:v>Use</c:v>
                </c:pt>
              </c:strCache>
            </c:strRef>
          </c:tx>
          <c:cat>
            <c:strRef>
              <c:f>'Assembly line'!$A$20:$A$31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'Assembly line'!$B$20:$B$31</c:f>
              <c:numCache>
                <c:formatCode>0.0%</c:formatCode>
                <c:ptCount val="12"/>
                <c:pt idx="0">
                  <c:v>0.894055497503773</c:v>
                </c:pt>
                <c:pt idx="1">
                  <c:v>0.897119341563786</c:v>
                </c:pt>
                <c:pt idx="2">
                  <c:v>0.879007864488808</c:v>
                </c:pt>
                <c:pt idx="3">
                  <c:v>0.904214559386973</c:v>
                </c:pt>
                <c:pt idx="4">
                  <c:v>0.908568443051202</c:v>
                </c:pt>
                <c:pt idx="5">
                  <c:v>0.892451435101163</c:v>
                </c:pt>
                <c:pt idx="6">
                  <c:v>0.873806483001885</c:v>
                </c:pt>
                <c:pt idx="7">
                  <c:v>0.872286079182631</c:v>
                </c:pt>
                <c:pt idx="8">
                  <c:v>0.879007864488808</c:v>
                </c:pt>
                <c:pt idx="9">
                  <c:v>0.845910378144261</c:v>
                </c:pt>
                <c:pt idx="10">
                  <c:v>0.830779054916986</c:v>
                </c:pt>
                <c:pt idx="11">
                  <c:v>0.855257556406982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'Assembly line'!$C$19</c:f>
              <c:strCache>
                <c:ptCount val="1"/>
                <c:pt idx="0">
                  <c:v>Yield</c:v>
                </c:pt>
              </c:strCache>
            </c:strRef>
          </c:tx>
          <c:cat>
            <c:strRef>
              <c:f>'Assembly line'!$A$20:$A$31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'Assembly line'!$C$20:$C$31</c:f>
              <c:numCache>
                <c:formatCode>0.0%</c:formatCode>
                <c:ptCount val="12"/>
                <c:pt idx="0">
                  <c:v>0.96539185767158</c:v>
                </c:pt>
                <c:pt idx="1">
                  <c:v>0.95191395128124</c:v>
                </c:pt>
                <c:pt idx="2">
                  <c:v>0.956488491244169</c:v>
                </c:pt>
                <c:pt idx="3">
                  <c:v>0.973684210526316</c:v>
                </c:pt>
                <c:pt idx="4">
                  <c:v>0.965050156539518</c:v>
                </c:pt>
                <c:pt idx="5">
                  <c:v>0.968742938916924</c:v>
                </c:pt>
                <c:pt idx="6">
                  <c:v>0.977310690423162</c:v>
                </c:pt>
                <c:pt idx="7">
                  <c:v>0.984773060029282</c:v>
                </c:pt>
                <c:pt idx="8">
                  <c:v>0.974535443909153</c:v>
                </c:pt>
                <c:pt idx="9">
                  <c:v>0.968228961533412</c:v>
                </c:pt>
                <c:pt idx="10">
                  <c:v>0.979554189085319</c:v>
                </c:pt>
                <c:pt idx="11">
                  <c:v>0.939771030363365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'Assembly line'!$D$19</c:f>
              <c:strCache>
                <c:ptCount val="1"/>
                <c:pt idx="0">
                  <c:v>Productivity</c:v>
                </c:pt>
              </c:strCache>
            </c:strRef>
          </c:tx>
          <c:cat>
            <c:strRef>
              <c:f>'Assembly line'!$A$20:$A$31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'Assembly line'!$D$20:$D$31</c:f>
              <c:numCache>
                <c:formatCode>0.0%</c:formatCode>
                <c:ptCount val="12"/>
                <c:pt idx="0">
                  <c:v>0.863113897596656</c:v>
                </c:pt>
                <c:pt idx="1">
                  <c:v>0.853980417198808</c:v>
                </c:pt>
                <c:pt idx="2">
                  <c:v>0.840760906096659</c:v>
                </c:pt>
                <c:pt idx="3">
                  <c:v>0.880419439403105</c:v>
                </c:pt>
                <c:pt idx="4">
                  <c:v>0.876814118193428</c:v>
                </c:pt>
                <c:pt idx="5">
                  <c:v>0.864556026080527</c:v>
                </c:pt>
                <c:pt idx="6">
                  <c:v>0.853980417198808</c:v>
                </c:pt>
                <c:pt idx="7">
                  <c:v>0.859003831417624</c:v>
                </c:pt>
                <c:pt idx="8">
                  <c:v>0.856624319419238</c:v>
                </c:pt>
                <c:pt idx="9">
                  <c:v>0.819034926980954</c:v>
                </c:pt>
                <c:pt idx="10">
                  <c:v>0.813793103448276</c:v>
                </c:pt>
                <c:pt idx="11">
                  <c:v>0.803746275010643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349264"/>
        <c:axId val="1423352016"/>
      </c:lineChart>
      <c:catAx>
        <c:axId val="142334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23352016"/>
        <c:crosses val="autoZero"/>
        <c:auto val="1"/>
        <c:lblAlgn val="ctr"/>
        <c:lblOffset val="100"/>
        <c:noMultiLvlLbl val="0"/>
      </c:catAx>
      <c:valAx>
        <c:axId val="1423352016"/>
        <c:scaling>
          <c:orientation val="minMax"/>
          <c:max val="1.1"/>
          <c:min val="0.7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23349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16</xdr:row>
      <xdr:rowOff>88900</xdr:rowOff>
    </xdr:from>
    <xdr:to>
      <xdr:col>8</xdr:col>
      <xdr:colOff>736600</xdr:colOff>
      <xdr:row>31</xdr:row>
      <xdr:rowOff>139700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254000</xdr:colOff>
      <xdr:row>32</xdr:row>
      <xdr:rowOff>38100</xdr:rowOff>
    </xdr:from>
    <xdr:to>
      <xdr:col>8</xdr:col>
      <xdr:colOff>685800</xdr:colOff>
      <xdr:row>47</xdr:row>
      <xdr:rowOff>101600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508000</xdr:colOff>
      <xdr:row>18</xdr:row>
      <xdr:rowOff>38100</xdr:rowOff>
    </xdr:from>
    <xdr:to>
      <xdr:col>10</xdr:col>
      <xdr:colOff>914400</xdr:colOff>
      <xdr:row>32</xdr:row>
      <xdr:rowOff>114300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538602</xdr:colOff>
      <xdr:row>32</xdr:row>
      <xdr:rowOff>129907</xdr:rowOff>
    </xdr:from>
    <xdr:to>
      <xdr:col>10</xdr:col>
      <xdr:colOff>945002</xdr:colOff>
      <xdr:row>47</xdr:row>
      <xdr:rowOff>7191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18</xdr:row>
      <xdr:rowOff>38100</xdr:rowOff>
    </xdr:from>
    <xdr:to>
      <xdr:col>9</xdr:col>
      <xdr:colOff>114300</xdr:colOff>
      <xdr:row>33</xdr:row>
      <xdr:rowOff>76200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19</xdr:row>
      <xdr:rowOff>152400</xdr:rowOff>
    </xdr:from>
    <xdr:to>
      <xdr:col>11</xdr:col>
      <xdr:colOff>647700</xdr:colOff>
      <xdr:row>34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workbookViewId="0">
      <selection activeCell="B30" sqref="B30"/>
    </sheetView>
  </sheetViews>
  <sheetFormatPr baseColWidth="10" defaultRowHeight="16" x14ac:dyDescent="0.2"/>
  <cols>
    <col min="1" max="1" width="17.5" bestFit="1" customWidth="1"/>
    <col min="2" max="2" width="19.5" bestFit="1" customWidth="1"/>
    <col min="3" max="3" width="28" bestFit="1" customWidth="1"/>
  </cols>
  <sheetData>
    <row r="2" spans="1:3" x14ac:dyDescent="0.2">
      <c r="A2" s="68" t="s">
        <v>52</v>
      </c>
      <c r="B2" s="68"/>
    </row>
    <row r="3" spans="1:3" x14ac:dyDescent="0.2">
      <c r="A3" s="1">
        <v>227</v>
      </c>
      <c r="B3" s="1" t="s">
        <v>70</v>
      </c>
    </row>
    <row r="4" spans="1:3" x14ac:dyDescent="0.2">
      <c r="A4" s="1">
        <v>1</v>
      </c>
      <c r="B4" s="1" t="s">
        <v>6</v>
      </c>
    </row>
    <row r="5" spans="1:3" x14ac:dyDescent="0.2">
      <c r="A5" s="1">
        <v>7.83</v>
      </c>
      <c r="B5" s="1" t="s">
        <v>7</v>
      </c>
    </row>
    <row r="6" spans="1:3" x14ac:dyDescent="0.2">
      <c r="A6" s="1">
        <f>A3*A4*A5</f>
        <v>1777.41</v>
      </c>
      <c r="B6" s="1" t="s">
        <v>5</v>
      </c>
    </row>
    <row r="8" spans="1:3" x14ac:dyDescent="0.2">
      <c r="A8" s="68" t="s">
        <v>53</v>
      </c>
      <c r="B8" s="68"/>
    </row>
    <row r="9" spans="1:3" x14ac:dyDescent="0.2">
      <c r="A9" s="1">
        <v>1279</v>
      </c>
      <c r="B9" s="1" t="s">
        <v>54</v>
      </c>
    </row>
    <row r="12" spans="1:3" x14ac:dyDescent="0.2">
      <c r="A12" s="5" t="s">
        <v>64</v>
      </c>
      <c r="B12" s="4" t="s">
        <v>8</v>
      </c>
      <c r="C12" s="4" t="s">
        <v>9</v>
      </c>
    </row>
    <row r="13" spans="1:3" x14ac:dyDescent="0.2">
      <c r="A13" s="5" t="s">
        <v>17</v>
      </c>
      <c r="B13" s="1">
        <v>22</v>
      </c>
      <c r="C13" s="1">
        <v>126</v>
      </c>
    </row>
    <row r="14" spans="1:3" x14ac:dyDescent="0.2">
      <c r="A14" s="5" t="s">
        <v>18</v>
      </c>
      <c r="B14" s="1">
        <v>18</v>
      </c>
      <c r="C14" s="1">
        <v>102</v>
      </c>
    </row>
    <row r="15" spans="1:3" x14ac:dyDescent="0.2">
      <c r="A15" s="5" t="s">
        <v>19</v>
      </c>
      <c r="B15" s="1">
        <v>19</v>
      </c>
      <c r="C15" s="1">
        <v>106</v>
      </c>
    </row>
    <row r="16" spans="1:3" x14ac:dyDescent="0.2">
      <c r="A16" s="5" t="s">
        <v>20</v>
      </c>
      <c r="B16" s="1">
        <v>19</v>
      </c>
      <c r="C16" s="1">
        <v>111</v>
      </c>
    </row>
    <row r="17" spans="1:3" x14ac:dyDescent="0.2">
      <c r="A17" s="5" t="s">
        <v>21</v>
      </c>
      <c r="B17" s="1">
        <v>22</v>
      </c>
      <c r="C17" s="1">
        <v>128</v>
      </c>
    </row>
    <row r="18" spans="1:3" x14ac:dyDescent="0.2">
      <c r="A18" s="5" t="s">
        <v>22</v>
      </c>
      <c r="B18" s="1">
        <v>19</v>
      </c>
      <c r="C18" s="1">
        <v>109</v>
      </c>
    </row>
    <row r="19" spans="1:3" x14ac:dyDescent="0.2">
      <c r="A19" s="5" t="s">
        <v>23</v>
      </c>
      <c r="B19" s="1">
        <v>21</v>
      </c>
      <c r="C19" s="1">
        <v>119</v>
      </c>
    </row>
    <row r="20" spans="1:3" x14ac:dyDescent="0.2">
      <c r="A20" s="5" t="s">
        <v>24</v>
      </c>
      <c r="B20" s="1">
        <v>10</v>
      </c>
      <c r="C20" s="1">
        <v>57</v>
      </c>
    </row>
    <row r="21" spans="1:3" x14ac:dyDescent="0.2">
      <c r="A21" s="5" t="s">
        <v>25</v>
      </c>
      <c r="B21" s="1">
        <v>19</v>
      </c>
      <c r="C21" s="1">
        <v>108</v>
      </c>
    </row>
    <row r="22" spans="1:3" x14ac:dyDescent="0.2">
      <c r="A22" s="5" t="s">
        <v>26</v>
      </c>
      <c r="B22" s="1">
        <v>23</v>
      </c>
      <c r="C22" s="1">
        <v>125</v>
      </c>
    </row>
    <row r="23" spans="1:3" x14ac:dyDescent="0.2">
      <c r="A23" s="5" t="s">
        <v>27</v>
      </c>
      <c r="B23" s="1">
        <v>20</v>
      </c>
      <c r="C23" s="1">
        <v>108</v>
      </c>
    </row>
    <row r="24" spans="1:3" x14ac:dyDescent="0.2">
      <c r="A24" s="5" t="s">
        <v>28</v>
      </c>
      <c r="B24" s="1">
        <v>15</v>
      </c>
      <c r="C24" s="1">
        <v>80</v>
      </c>
    </row>
  </sheetData>
  <mergeCells count="2">
    <mergeCell ref="A8:B8"/>
    <mergeCell ref="A2:B2"/>
  </mergeCells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8" workbookViewId="0">
      <selection activeCell="B34" sqref="B34:C34"/>
    </sheetView>
  </sheetViews>
  <sheetFormatPr baseColWidth="10" defaultColWidth="15.83203125" defaultRowHeight="16" x14ac:dyDescent="0.2"/>
  <cols>
    <col min="1" max="16384" width="15.83203125" style="9"/>
  </cols>
  <sheetData>
    <row r="1" spans="1:8" x14ac:dyDescent="0.2">
      <c r="A1" s="11">
        <v>11</v>
      </c>
      <c r="B1" s="11" t="s">
        <v>0</v>
      </c>
    </row>
    <row r="3" spans="1:8" ht="32" x14ac:dyDescent="0.2">
      <c r="A3" s="12">
        <v>2003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</row>
    <row r="4" spans="1:8" x14ac:dyDescent="0.2">
      <c r="A4" s="12" t="s">
        <v>17</v>
      </c>
      <c r="B4" s="13">
        <v>1895.3</v>
      </c>
      <c r="C4" s="13">
        <v>1824.9</v>
      </c>
      <c r="D4" s="10">
        <v>6936</v>
      </c>
      <c r="E4" s="11">
        <v>0.25</v>
      </c>
      <c r="F4" s="10">
        <v>4523</v>
      </c>
      <c r="G4" s="10">
        <v>4840</v>
      </c>
      <c r="H4" s="11">
        <v>0.6</v>
      </c>
    </row>
    <row r="5" spans="1:8" x14ac:dyDescent="0.2">
      <c r="A5" s="12" t="s">
        <v>18</v>
      </c>
      <c r="B5" s="13">
        <v>1549.9</v>
      </c>
      <c r="C5" s="13">
        <v>1485</v>
      </c>
      <c r="D5" s="10">
        <v>5644</v>
      </c>
      <c r="E5" s="11">
        <v>0.25</v>
      </c>
      <c r="F5" s="10">
        <v>3683</v>
      </c>
      <c r="G5" s="10">
        <v>3937</v>
      </c>
      <c r="H5" s="11">
        <v>0.6</v>
      </c>
    </row>
    <row r="6" spans="1:8" x14ac:dyDescent="0.2">
      <c r="A6" s="12" t="s">
        <v>19</v>
      </c>
      <c r="B6" s="13">
        <v>1636.8</v>
      </c>
      <c r="C6" s="13">
        <v>1587.4</v>
      </c>
      <c r="D6" s="10">
        <v>6011</v>
      </c>
      <c r="E6" s="11">
        <v>0.25</v>
      </c>
      <c r="F6" s="10">
        <v>3919</v>
      </c>
      <c r="G6" s="10">
        <v>4193</v>
      </c>
      <c r="H6" s="11">
        <v>0.6</v>
      </c>
    </row>
    <row r="7" spans="1:8" x14ac:dyDescent="0.2">
      <c r="A7" s="12" t="s">
        <v>20</v>
      </c>
      <c r="B7" s="13">
        <v>1636.8</v>
      </c>
      <c r="C7" s="13">
        <v>1577.4</v>
      </c>
      <c r="D7" s="10">
        <v>6003</v>
      </c>
      <c r="E7" s="11">
        <v>0.25</v>
      </c>
      <c r="F7" s="10">
        <v>3916</v>
      </c>
      <c r="G7" s="10">
        <v>4189</v>
      </c>
      <c r="H7" s="11">
        <v>0.6</v>
      </c>
    </row>
    <row r="8" spans="1:8" x14ac:dyDescent="0.2">
      <c r="A8" s="12" t="s">
        <v>21</v>
      </c>
      <c r="B8" s="13">
        <v>1895.3</v>
      </c>
      <c r="C8" s="13">
        <v>1840.3</v>
      </c>
      <c r="D8" s="10">
        <v>6963</v>
      </c>
      <c r="E8" s="11">
        <v>0.25</v>
      </c>
      <c r="F8" s="10">
        <v>4543</v>
      </c>
      <c r="G8" s="10">
        <v>4859</v>
      </c>
      <c r="H8" s="11">
        <v>0.6</v>
      </c>
    </row>
    <row r="9" spans="1:8" x14ac:dyDescent="0.2">
      <c r="A9" s="12" t="s">
        <v>22</v>
      </c>
      <c r="B9" s="13">
        <v>1636.8</v>
      </c>
      <c r="C9" s="13">
        <v>1578.5</v>
      </c>
      <c r="D9" s="10">
        <v>6005</v>
      </c>
      <c r="E9" s="11">
        <v>0.25</v>
      </c>
      <c r="F9" s="10">
        <v>3917</v>
      </c>
      <c r="G9" s="10">
        <v>4188</v>
      </c>
      <c r="H9" s="11">
        <v>0.6</v>
      </c>
    </row>
    <row r="10" spans="1:8" x14ac:dyDescent="0.2">
      <c r="A10" s="12" t="s">
        <v>23</v>
      </c>
      <c r="B10" s="13">
        <v>1808.4</v>
      </c>
      <c r="C10" s="13">
        <v>1719.8</v>
      </c>
      <c r="D10" s="10">
        <v>6506</v>
      </c>
      <c r="E10" s="11">
        <v>0.25</v>
      </c>
      <c r="F10" s="10">
        <v>4225</v>
      </c>
      <c r="G10" s="10">
        <v>4606</v>
      </c>
      <c r="H10" s="11">
        <v>0.6</v>
      </c>
    </row>
    <row r="11" spans="1:8" x14ac:dyDescent="0.2">
      <c r="A11" s="12" t="s">
        <v>24</v>
      </c>
      <c r="B11" s="13">
        <v>861.3</v>
      </c>
      <c r="C11" s="13">
        <v>812.9</v>
      </c>
      <c r="D11" s="10">
        <v>3078</v>
      </c>
      <c r="E11" s="11">
        <v>0.25</v>
      </c>
      <c r="F11" s="10">
        <v>2006</v>
      </c>
      <c r="G11" s="10">
        <v>2196</v>
      </c>
      <c r="H11" s="11">
        <v>0.6</v>
      </c>
    </row>
    <row r="12" spans="1:8" x14ac:dyDescent="0.2">
      <c r="A12" s="12" t="s">
        <v>25</v>
      </c>
      <c r="B12" s="13">
        <v>1636.8</v>
      </c>
      <c r="C12" s="13">
        <v>1540.2</v>
      </c>
      <c r="D12" s="10">
        <v>5797</v>
      </c>
      <c r="E12" s="11">
        <v>0.25</v>
      </c>
      <c r="F12" s="10">
        <v>3785</v>
      </c>
      <c r="G12" s="10">
        <v>4049</v>
      </c>
      <c r="H12" s="11">
        <v>0.6</v>
      </c>
    </row>
    <row r="13" spans="1:8" x14ac:dyDescent="0.2">
      <c r="A13" s="12" t="s">
        <v>26</v>
      </c>
      <c r="B13" s="13">
        <v>1981.1</v>
      </c>
      <c r="C13" s="13">
        <v>1874.1</v>
      </c>
      <c r="D13" s="10">
        <v>7054</v>
      </c>
      <c r="E13" s="11">
        <v>0.25</v>
      </c>
      <c r="F13" s="10">
        <v>4609</v>
      </c>
      <c r="G13" s="10">
        <v>4944</v>
      </c>
      <c r="H13" s="11">
        <v>0.6</v>
      </c>
    </row>
    <row r="14" spans="1:8" x14ac:dyDescent="0.2">
      <c r="A14" s="12" t="s">
        <v>27</v>
      </c>
      <c r="B14" s="13">
        <v>1722.6</v>
      </c>
      <c r="C14" s="13">
        <v>1664.1</v>
      </c>
      <c r="D14" s="10">
        <v>6310</v>
      </c>
      <c r="E14" s="11">
        <v>0.25</v>
      </c>
      <c r="F14" s="10">
        <v>4127</v>
      </c>
      <c r="G14" s="10">
        <v>4413</v>
      </c>
      <c r="H14" s="11">
        <v>0.6</v>
      </c>
    </row>
    <row r="15" spans="1:8" x14ac:dyDescent="0.2">
      <c r="A15" s="12" t="s">
        <v>28</v>
      </c>
      <c r="B15" s="13">
        <v>1292.5</v>
      </c>
      <c r="C15" s="13">
        <v>1248.7</v>
      </c>
      <c r="D15" s="10">
        <v>4721</v>
      </c>
      <c r="E15" s="11">
        <v>0.25</v>
      </c>
      <c r="F15" s="10">
        <v>3075</v>
      </c>
      <c r="G15" s="10">
        <v>3285</v>
      </c>
      <c r="H15" s="11">
        <v>0.6</v>
      </c>
    </row>
    <row r="19" spans="1:4" x14ac:dyDescent="0.2">
      <c r="A19" s="12" t="s">
        <v>57</v>
      </c>
      <c r="B19" s="7" t="s">
        <v>79</v>
      </c>
      <c r="C19" s="7" t="s">
        <v>80</v>
      </c>
      <c r="D19" s="7" t="s">
        <v>56</v>
      </c>
    </row>
    <row r="20" spans="1:4" x14ac:dyDescent="0.2">
      <c r="A20" s="12" t="s">
        <v>17</v>
      </c>
      <c r="B20" s="15">
        <f>C4/B4</f>
        <v>0.96285548461984916</v>
      </c>
      <c r="C20" s="15">
        <f>(E4*D4)/C4</f>
        <v>0.9501890514548742</v>
      </c>
      <c r="D20" s="16">
        <f>C20*B20</f>
        <v>0.91489473961905765</v>
      </c>
    </row>
    <row r="21" spans="1:4" x14ac:dyDescent="0.2">
      <c r="A21" s="12" t="s">
        <v>18</v>
      </c>
      <c r="B21" s="15">
        <f t="shared" ref="B21:B31" si="0">C5/B5</f>
        <v>0.95812633073101483</v>
      </c>
      <c r="C21" s="15">
        <f t="shared" ref="C21:C31" si="1">(E5*D5)/C5</f>
        <v>0.95016835016835022</v>
      </c>
      <c r="D21" s="16">
        <f t="shared" ref="D21:D31" si="2">C21*B21</f>
        <v>0.91038131492354346</v>
      </c>
    </row>
    <row r="22" spans="1:4" x14ac:dyDescent="0.2">
      <c r="A22" s="12" t="s">
        <v>19</v>
      </c>
      <c r="B22" s="15">
        <f t="shared" si="0"/>
        <v>0.96981915933528851</v>
      </c>
      <c r="C22" s="15">
        <f t="shared" si="1"/>
        <v>0.94667380622401409</v>
      </c>
      <c r="D22" s="16">
        <f t="shared" si="2"/>
        <v>0.91810239491691115</v>
      </c>
    </row>
    <row r="23" spans="1:4" x14ac:dyDescent="0.2">
      <c r="A23" s="12" t="s">
        <v>20</v>
      </c>
      <c r="B23" s="15">
        <f t="shared" si="0"/>
        <v>0.96370967741935487</v>
      </c>
      <c r="C23" s="15">
        <f t="shared" si="1"/>
        <v>0.95140737923164698</v>
      </c>
      <c r="D23" s="16">
        <f t="shared" si="2"/>
        <v>0.91688049853372433</v>
      </c>
    </row>
    <row r="24" spans="1:4" x14ac:dyDescent="0.2">
      <c r="A24" s="12" t="s">
        <v>21</v>
      </c>
      <c r="B24" s="15">
        <f t="shared" si="0"/>
        <v>0.97098084735925716</v>
      </c>
      <c r="C24" s="15">
        <f t="shared" si="1"/>
        <v>0.94590555887627015</v>
      </c>
      <c r="D24" s="16">
        <f t="shared" si="2"/>
        <v>0.91845618107951255</v>
      </c>
    </row>
    <row r="25" spans="1:4" x14ac:dyDescent="0.2">
      <c r="A25" s="12" t="s">
        <v>22</v>
      </c>
      <c r="B25" s="15">
        <f t="shared" si="0"/>
        <v>0.9643817204301075</v>
      </c>
      <c r="C25" s="15">
        <f t="shared" si="1"/>
        <v>0.95106113398796321</v>
      </c>
      <c r="D25" s="16">
        <f t="shared" si="2"/>
        <v>0.91718597262952095</v>
      </c>
    </row>
    <row r="26" spans="1:4" x14ac:dyDescent="0.2">
      <c r="A26" s="12" t="s">
        <v>23</v>
      </c>
      <c r="B26" s="15">
        <f t="shared" si="0"/>
        <v>0.95100641451006407</v>
      </c>
      <c r="C26" s="15">
        <f t="shared" si="1"/>
        <v>0.94574950575648331</v>
      </c>
      <c r="D26" s="16">
        <f t="shared" si="2"/>
        <v>0.89941384649413836</v>
      </c>
    </row>
    <row r="27" spans="1:4" x14ac:dyDescent="0.2">
      <c r="A27" s="12" t="s">
        <v>24</v>
      </c>
      <c r="B27" s="15">
        <f t="shared" si="0"/>
        <v>0.94380587484035761</v>
      </c>
      <c r="C27" s="15">
        <f t="shared" si="1"/>
        <v>0.94661089924960018</v>
      </c>
      <c r="D27" s="16">
        <f t="shared" si="2"/>
        <v>0.89341692789968652</v>
      </c>
    </row>
    <row r="28" spans="1:4" x14ac:dyDescent="0.2">
      <c r="A28" s="12" t="s">
        <v>25</v>
      </c>
      <c r="B28" s="15">
        <f t="shared" si="0"/>
        <v>0.94098240469208216</v>
      </c>
      <c r="C28" s="15">
        <f t="shared" si="1"/>
        <v>0.94094922737306841</v>
      </c>
      <c r="D28" s="16">
        <f t="shared" si="2"/>
        <v>0.88541666666666674</v>
      </c>
    </row>
    <row r="29" spans="1:4" x14ac:dyDescent="0.2">
      <c r="A29" s="12" t="s">
        <v>26</v>
      </c>
      <c r="B29" s="15">
        <f t="shared" si="0"/>
        <v>0.94598960173640911</v>
      </c>
      <c r="C29" s="15">
        <f t="shared" si="1"/>
        <v>0.94098500613627878</v>
      </c>
      <c r="D29" s="16">
        <f t="shared" si="2"/>
        <v>0.89016203119479087</v>
      </c>
    </row>
    <row r="30" spans="1:4" x14ac:dyDescent="0.2">
      <c r="A30" s="12" t="s">
        <v>27</v>
      </c>
      <c r="B30" s="15">
        <f t="shared" si="0"/>
        <v>0.96603970741901779</v>
      </c>
      <c r="C30" s="15">
        <f t="shared" si="1"/>
        <v>0.94795985818159967</v>
      </c>
      <c r="D30" s="16">
        <f t="shared" si="2"/>
        <v>0.91576686404272611</v>
      </c>
    </row>
    <row r="31" spans="1:4" x14ac:dyDescent="0.2">
      <c r="A31" s="12" t="s">
        <v>28</v>
      </c>
      <c r="B31" s="15">
        <f t="shared" si="0"/>
        <v>0.9661121856866538</v>
      </c>
      <c r="C31" s="15">
        <f t="shared" si="1"/>
        <v>0.94518299030992226</v>
      </c>
      <c r="D31" s="16">
        <f t="shared" si="2"/>
        <v>0.9131528046421663</v>
      </c>
    </row>
    <row r="34" spans="1:4" x14ac:dyDescent="0.2">
      <c r="A34" s="12" t="s">
        <v>58</v>
      </c>
      <c r="B34" s="7" t="s">
        <v>79</v>
      </c>
      <c r="C34" s="7" t="s">
        <v>80</v>
      </c>
      <c r="D34" s="7" t="s">
        <v>56</v>
      </c>
    </row>
    <row r="35" spans="1:4" x14ac:dyDescent="0.2">
      <c r="A35" s="12" t="s">
        <v>17</v>
      </c>
      <c r="B35" s="15">
        <f>F4/G4</f>
        <v>0.93450413223140494</v>
      </c>
      <c r="C35" s="15">
        <f>(D4*H4)/F4</f>
        <v>0.92009728056599593</v>
      </c>
      <c r="D35" s="16">
        <f>C35*B35</f>
        <v>0.85983471074380158</v>
      </c>
    </row>
    <row r="36" spans="1:4" x14ac:dyDescent="0.2">
      <c r="A36" s="12" t="s">
        <v>18</v>
      </c>
      <c r="B36" s="15">
        <f t="shared" ref="B36:B46" si="3">F5/G5</f>
        <v>0.93548387096774188</v>
      </c>
      <c r="C36" s="15">
        <f t="shared" ref="C36:C46" si="4">(D5*H5)/F5</f>
        <v>0.91946782514254688</v>
      </c>
      <c r="D36" s="16">
        <f t="shared" ref="D36:D46" si="5">C36*B36</f>
        <v>0.86014732029464058</v>
      </c>
    </row>
    <row r="37" spans="1:4" x14ac:dyDescent="0.2">
      <c r="A37" s="12" t="s">
        <v>19</v>
      </c>
      <c r="B37" s="15">
        <f t="shared" si="3"/>
        <v>0.93465299308371097</v>
      </c>
      <c r="C37" s="15">
        <f t="shared" si="4"/>
        <v>0.92028578719060983</v>
      </c>
      <c r="D37" s="16">
        <f t="shared" si="5"/>
        <v>0.86014786549010258</v>
      </c>
    </row>
    <row r="38" spans="1:4" x14ac:dyDescent="0.2">
      <c r="A38" s="12" t="s">
        <v>20</v>
      </c>
      <c r="B38" s="15">
        <f t="shared" si="3"/>
        <v>0.9348293148722846</v>
      </c>
      <c r="C38" s="15">
        <f t="shared" si="4"/>
        <v>0.9197650663942798</v>
      </c>
      <c r="D38" s="16">
        <f t="shared" si="5"/>
        <v>0.85982334686082595</v>
      </c>
    </row>
    <row r="39" spans="1:4" x14ac:dyDescent="0.2">
      <c r="A39" s="12" t="s">
        <v>21</v>
      </c>
      <c r="B39" s="15">
        <f t="shared" si="3"/>
        <v>0.93496604239555459</v>
      </c>
      <c r="C39" s="15">
        <f t="shared" si="4"/>
        <v>0.91961259079903157</v>
      </c>
      <c r="D39" s="16">
        <f t="shared" si="5"/>
        <v>0.85980654455649319</v>
      </c>
    </row>
    <row r="40" spans="1:4" x14ac:dyDescent="0.2">
      <c r="A40" s="12" t="s">
        <v>22</v>
      </c>
      <c r="B40" s="15">
        <f t="shared" si="3"/>
        <v>0.93529130850047759</v>
      </c>
      <c r="C40" s="15">
        <f t="shared" si="4"/>
        <v>0.9198366096502425</v>
      </c>
      <c r="D40" s="16">
        <f t="shared" si="5"/>
        <v>0.86031518624641834</v>
      </c>
    </row>
    <row r="41" spans="1:4" x14ac:dyDescent="0.2">
      <c r="A41" s="12" t="s">
        <v>23</v>
      </c>
      <c r="B41" s="15">
        <f t="shared" si="3"/>
        <v>0.91728180633955714</v>
      </c>
      <c r="C41" s="15">
        <f t="shared" si="4"/>
        <v>0.92392899408284024</v>
      </c>
      <c r="D41" s="16">
        <f t="shared" si="5"/>
        <v>0.84750325662179771</v>
      </c>
    </row>
    <row r="42" spans="1:4" x14ac:dyDescent="0.2">
      <c r="A42" s="12" t="s">
        <v>24</v>
      </c>
      <c r="B42" s="15">
        <f t="shared" si="3"/>
        <v>0.9134790528233151</v>
      </c>
      <c r="C42" s="15">
        <f t="shared" si="4"/>
        <v>0.92063808574277162</v>
      </c>
      <c r="D42" s="16">
        <f t="shared" si="5"/>
        <v>0.84098360655737692</v>
      </c>
    </row>
    <row r="43" spans="1:4" x14ac:dyDescent="0.2">
      <c r="A43" s="12" t="s">
        <v>25</v>
      </c>
      <c r="B43" s="15">
        <f t="shared" si="3"/>
        <v>0.93479871573227957</v>
      </c>
      <c r="C43" s="15">
        <f t="shared" si="4"/>
        <v>0.91894319682959047</v>
      </c>
      <c r="D43" s="16">
        <f t="shared" si="5"/>
        <v>0.85902692022721661</v>
      </c>
    </row>
    <row r="44" spans="1:4" x14ac:dyDescent="0.2">
      <c r="A44" s="12" t="s">
        <v>26</v>
      </c>
      <c r="B44" s="15">
        <f t="shared" si="3"/>
        <v>0.93224110032362462</v>
      </c>
      <c r="C44" s="15">
        <f t="shared" si="4"/>
        <v>0.9182903015838576</v>
      </c>
      <c r="D44" s="16">
        <f t="shared" si="5"/>
        <v>0.85606796116504846</v>
      </c>
    </row>
    <row r="45" spans="1:4" x14ac:dyDescent="0.2">
      <c r="A45" s="12" t="s">
        <v>27</v>
      </c>
      <c r="B45" s="15">
        <f t="shared" si="3"/>
        <v>0.93519147971901206</v>
      </c>
      <c r="C45" s="15">
        <f t="shared" si="4"/>
        <v>0.91737339471771262</v>
      </c>
      <c r="D45" s="16">
        <f t="shared" si="5"/>
        <v>0.85791978246091094</v>
      </c>
    </row>
    <row r="46" spans="1:4" x14ac:dyDescent="0.2">
      <c r="A46" s="12" t="s">
        <v>28</v>
      </c>
      <c r="B46" s="15">
        <f t="shared" si="3"/>
        <v>0.9360730593607306</v>
      </c>
      <c r="C46" s="15">
        <f t="shared" si="4"/>
        <v>0.921170731707317</v>
      </c>
      <c r="D46" s="16">
        <f t="shared" si="5"/>
        <v>0.86228310502283101</v>
      </c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83" workbookViewId="0">
      <selection activeCell="E32" sqref="E32"/>
    </sheetView>
  </sheetViews>
  <sheetFormatPr baseColWidth="10" defaultColWidth="13.6640625" defaultRowHeight="16" x14ac:dyDescent="0.2"/>
  <cols>
    <col min="1" max="16384" width="13.6640625" style="9"/>
  </cols>
  <sheetData>
    <row r="1" spans="1:8" x14ac:dyDescent="0.2">
      <c r="A1" s="11">
        <v>3</v>
      </c>
      <c r="B1" s="11" t="s">
        <v>0</v>
      </c>
    </row>
    <row r="3" spans="1:8" ht="32" x14ac:dyDescent="0.2">
      <c r="A3" s="12" t="s">
        <v>64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</row>
    <row r="4" spans="1:8" x14ac:dyDescent="0.2">
      <c r="A4" s="12" t="s">
        <v>17</v>
      </c>
      <c r="B4" s="13">
        <v>516.9</v>
      </c>
      <c r="C4" s="13">
        <v>505.8</v>
      </c>
      <c r="D4" s="10">
        <v>4000</v>
      </c>
      <c r="E4" s="11">
        <v>0.12</v>
      </c>
      <c r="F4" s="10">
        <v>3480</v>
      </c>
      <c r="G4" s="10">
        <v>3633</v>
      </c>
      <c r="H4" s="13">
        <v>0.8</v>
      </c>
    </row>
    <row r="5" spans="1:8" x14ac:dyDescent="0.2">
      <c r="A5" s="12" t="s">
        <v>18</v>
      </c>
      <c r="B5" s="13">
        <v>422.7</v>
      </c>
      <c r="C5" s="13">
        <v>414.6</v>
      </c>
      <c r="D5" s="10">
        <v>3282</v>
      </c>
      <c r="E5" s="11">
        <v>0.12</v>
      </c>
      <c r="F5" s="10">
        <v>2862</v>
      </c>
      <c r="G5" s="10">
        <v>2995</v>
      </c>
      <c r="H5" s="13">
        <v>0.8</v>
      </c>
    </row>
    <row r="6" spans="1:8" x14ac:dyDescent="0.2">
      <c r="A6" s="12" t="s">
        <v>19</v>
      </c>
      <c r="B6" s="13">
        <v>446.4</v>
      </c>
      <c r="C6" s="13">
        <v>437.7</v>
      </c>
      <c r="D6" s="10">
        <v>3461</v>
      </c>
      <c r="E6" s="11">
        <v>0.12</v>
      </c>
      <c r="F6" s="10">
        <v>3001</v>
      </c>
      <c r="G6" s="10">
        <v>3135</v>
      </c>
      <c r="H6" s="13">
        <v>0.8</v>
      </c>
    </row>
    <row r="7" spans="1:8" x14ac:dyDescent="0.2">
      <c r="A7" s="12" t="s">
        <v>20</v>
      </c>
      <c r="B7" s="13">
        <v>446.4</v>
      </c>
      <c r="C7" s="13">
        <v>438.6</v>
      </c>
      <c r="D7" s="10">
        <v>3460</v>
      </c>
      <c r="E7" s="11">
        <v>0.12</v>
      </c>
      <c r="F7" s="10">
        <v>2999</v>
      </c>
      <c r="G7" s="10">
        <v>3127</v>
      </c>
      <c r="H7" s="13">
        <v>0.8</v>
      </c>
    </row>
    <row r="8" spans="1:8" x14ac:dyDescent="0.2">
      <c r="A8" s="12" t="s">
        <v>21</v>
      </c>
      <c r="B8" s="13">
        <v>516.9</v>
      </c>
      <c r="C8" s="13">
        <v>507</v>
      </c>
      <c r="D8" s="10">
        <v>4010</v>
      </c>
      <c r="E8" s="11">
        <v>0.12</v>
      </c>
      <c r="F8" s="10">
        <v>3491</v>
      </c>
      <c r="G8" s="10">
        <v>3650</v>
      </c>
      <c r="H8" s="13">
        <v>0.8</v>
      </c>
    </row>
    <row r="9" spans="1:8" x14ac:dyDescent="0.2">
      <c r="A9" s="12" t="s">
        <v>22</v>
      </c>
      <c r="B9" s="13">
        <v>446.4</v>
      </c>
      <c r="C9" s="13">
        <v>439.2</v>
      </c>
      <c r="D9" s="10">
        <v>3485</v>
      </c>
      <c r="E9" s="11">
        <v>0.12</v>
      </c>
      <c r="F9" s="10">
        <v>3040</v>
      </c>
      <c r="G9" s="10">
        <v>3175</v>
      </c>
      <c r="H9" s="13">
        <v>0.8</v>
      </c>
    </row>
    <row r="10" spans="1:8" x14ac:dyDescent="0.2">
      <c r="A10" s="12" t="s">
        <v>23</v>
      </c>
      <c r="B10" s="13">
        <v>493.2</v>
      </c>
      <c r="C10" s="13">
        <v>483.6</v>
      </c>
      <c r="D10" s="10">
        <v>3925</v>
      </c>
      <c r="E10" s="11">
        <v>0.12</v>
      </c>
      <c r="F10" s="10">
        <v>3415</v>
      </c>
      <c r="G10" s="10">
        <v>3522</v>
      </c>
      <c r="H10" s="13">
        <v>0.8</v>
      </c>
    </row>
    <row r="11" spans="1:8" x14ac:dyDescent="0.2">
      <c r="A11" s="12" t="s">
        <v>24</v>
      </c>
      <c r="B11" s="13">
        <v>234.9</v>
      </c>
      <c r="C11" s="13">
        <v>230.7</v>
      </c>
      <c r="D11" s="10">
        <v>1882</v>
      </c>
      <c r="E11" s="11">
        <v>0.12</v>
      </c>
      <c r="F11" s="10">
        <v>1640</v>
      </c>
      <c r="G11" s="10">
        <v>1670</v>
      </c>
      <c r="H11" s="13">
        <v>0.8</v>
      </c>
    </row>
    <row r="12" spans="1:8" x14ac:dyDescent="0.2">
      <c r="A12" s="12" t="s">
        <v>25</v>
      </c>
      <c r="B12" s="13">
        <v>446.4</v>
      </c>
      <c r="C12" s="13">
        <v>438.6</v>
      </c>
      <c r="D12" s="10">
        <v>3575</v>
      </c>
      <c r="E12" s="11">
        <v>0.12</v>
      </c>
      <c r="F12" s="10">
        <v>3112</v>
      </c>
      <c r="G12" s="10">
        <v>3172</v>
      </c>
      <c r="H12" s="13">
        <v>0.8</v>
      </c>
    </row>
    <row r="13" spans="1:8" x14ac:dyDescent="0.2">
      <c r="A13" s="12" t="s">
        <v>26</v>
      </c>
      <c r="B13" s="13">
        <v>540.29999999999995</v>
      </c>
      <c r="C13" s="13">
        <v>533.70000000000005</v>
      </c>
      <c r="D13" s="10">
        <v>4358</v>
      </c>
      <c r="E13" s="11">
        <v>0.12</v>
      </c>
      <c r="F13" s="10">
        <v>3794</v>
      </c>
      <c r="G13" s="10">
        <v>3865</v>
      </c>
      <c r="H13" s="13">
        <v>0.8</v>
      </c>
    </row>
    <row r="14" spans="1:8" x14ac:dyDescent="0.2">
      <c r="A14" s="12" t="s">
        <v>27</v>
      </c>
      <c r="B14" s="13">
        <v>459.6</v>
      </c>
      <c r="C14" s="13">
        <v>451.9</v>
      </c>
      <c r="D14" s="10">
        <v>3904</v>
      </c>
      <c r="E14" s="11">
        <v>0.11</v>
      </c>
      <c r="F14" s="10">
        <v>3395</v>
      </c>
      <c r="G14" s="10">
        <v>3543</v>
      </c>
      <c r="H14" s="13">
        <v>0.8</v>
      </c>
    </row>
    <row r="15" spans="1:8" x14ac:dyDescent="0.2">
      <c r="A15" s="12" t="s">
        <v>28</v>
      </c>
      <c r="B15" s="13">
        <v>346.1</v>
      </c>
      <c r="C15" s="13">
        <v>340.2</v>
      </c>
      <c r="D15" s="10">
        <v>2943</v>
      </c>
      <c r="E15" s="11">
        <v>0.11</v>
      </c>
      <c r="F15" s="10">
        <v>2566</v>
      </c>
      <c r="G15" s="10">
        <v>2678</v>
      </c>
      <c r="H15" s="13">
        <v>0.8</v>
      </c>
    </row>
    <row r="19" spans="1:4" x14ac:dyDescent="0.2">
      <c r="A19" s="12" t="s">
        <v>57</v>
      </c>
      <c r="B19" s="7" t="s">
        <v>79</v>
      </c>
      <c r="C19" s="7" t="s">
        <v>80</v>
      </c>
      <c r="D19" s="7" t="s">
        <v>56</v>
      </c>
    </row>
    <row r="20" spans="1:4" x14ac:dyDescent="0.2">
      <c r="A20" s="12" t="s">
        <v>17</v>
      </c>
      <c r="B20" s="15">
        <f>C4/B4</f>
        <v>0.97852582704585034</v>
      </c>
      <c r="C20" s="15">
        <f>(E4*D4)/C4</f>
        <v>0.94899169632265712</v>
      </c>
      <c r="D20" s="16">
        <f>C20*B20</f>
        <v>0.92861288450377255</v>
      </c>
    </row>
    <row r="21" spans="1:4" x14ac:dyDescent="0.2">
      <c r="A21" s="12" t="s">
        <v>18</v>
      </c>
      <c r="B21" s="15">
        <f t="shared" ref="B21:B31" si="0">C5/B5</f>
        <v>0.98083747338537974</v>
      </c>
      <c r="C21" s="15">
        <f t="shared" ref="C21:C31" si="1">(E5*D5)/C5</f>
        <v>0.94992764109985517</v>
      </c>
      <c r="D21" s="16">
        <f t="shared" ref="D21:D31" si="2">C21*B21</f>
        <v>0.93172462739531581</v>
      </c>
    </row>
    <row r="22" spans="1:4" x14ac:dyDescent="0.2">
      <c r="A22" s="12" t="s">
        <v>19</v>
      </c>
      <c r="B22" s="15">
        <f t="shared" si="0"/>
        <v>0.98051075268817212</v>
      </c>
      <c r="C22" s="15">
        <f t="shared" si="1"/>
        <v>0.94886908841672379</v>
      </c>
      <c r="D22" s="16">
        <f t="shared" si="2"/>
        <v>0.93037634408602155</v>
      </c>
    </row>
    <row r="23" spans="1:4" x14ac:dyDescent="0.2">
      <c r="A23" s="12" t="s">
        <v>20</v>
      </c>
      <c r="B23" s="15">
        <f t="shared" si="0"/>
        <v>0.98252688172043023</v>
      </c>
      <c r="C23" s="15">
        <f t="shared" si="1"/>
        <v>0.94664842681258543</v>
      </c>
      <c r="D23" s="16">
        <f t="shared" si="2"/>
        <v>0.93010752688172049</v>
      </c>
    </row>
    <row r="24" spans="1:4" x14ac:dyDescent="0.2">
      <c r="A24" s="12" t="s">
        <v>21</v>
      </c>
      <c r="B24" s="15">
        <f t="shared" si="0"/>
        <v>0.98084735925710975</v>
      </c>
      <c r="C24" s="15">
        <f t="shared" si="1"/>
        <v>0.94911242603550294</v>
      </c>
      <c r="D24" s="16">
        <f t="shared" si="2"/>
        <v>0.93093441671503196</v>
      </c>
    </row>
    <row r="25" spans="1:4" x14ac:dyDescent="0.2">
      <c r="A25" s="12" t="s">
        <v>22</v>
      </c>
      <c r="B25" s="15">
        <f t="shared" si="0"/>
        <v>0.9838709677419355</v>
      </c>
      <c r="C25" s="15">
        <f t="shared" si="1"/>
        <v>0.95218579234972678</v>
      </c>
      <c r="D25" s="16">
        <f t="shared" si="2"/>
        <v>0.93682795698924737</v>
      </c>
    </row>
    <row r="26" spans="1:4" x14ac:dyDescent="0.2">
      <c r="A26" s="12" t="s">
        <v>23</v>
      </c>
      <c r="B26" s="15">
        <f t="shared" si="0"/>
        <v>0.98053527980535282</v>
      </c>
      <c r="C26" s="15">
        <f t="shared" si="1"/>
        <v>0.97394540942928032</v>
      </c>
      <c r="D26" s="16">
        <f t="shared" si="2"/>
        <v>0.95498783454987834</v>
      </c>
    </row>
    <row r="27" spans="1:4" x14ac:dyDescent="0.2">
      <c r="A27" s="12" t="s">
        <v>24</v>
      </c>
      <c r="B27" s="15">
        <f t="shared" si="0"/>
        <v>0.98212005108556821</v>
      </c>
      <c r="C27" s="15">
        <f t="shared" si="1"/>
        <v>0.97893368010403126</v>
      </c>
      <c r="D27" s="16">
        <f t="shared" si="2"/>
        <v>0.96143039591315449</v>
      </c>
    </row>
    <row r="28" spans="1:4" x14ac:dyDescent="0.2">
      <c r="A28" s="12" t="s">
        <v>25</v>
      </c>
      <c r="B28" s="15">
        <f t="shared" si="0"/>
        <v>0.98252688172043023</v>
      </c>
      <c r="C28" s="15">
        <f t="shared" si="1"/>
        <v>0.97811217510259918</v>
      </c>
      <c r="D28" s="16">
        <f t="shared" si="2"/>
        <v>0.96102150537634423</v>
      </c>
    </row>
    <row r="29" spans="1:4" x14ac:dyDescent="0.2">
      <c r="A29" s="12" t="s">
        <v>26</v>
      </c>
      <c r="B29" s="15">
        <f t="shared" si="0"/>
        <v>0.98778456413103843</v>
      </c>
      <c r="C29" s="15">
        <f t="shared" si="1"/>
        <v>0.97987633501967397</v>
      </c>
      <c r="D29" s="16">
        <f t="shared" si="2"/>
        <v>0.96790671848972809</v>
      </c>
    </row>
    <row r="30" spans="1:4" x14ac:dyDescent="0.2">
      <c r="A30" s="12" t="s">
        <v>27</v>
      </c>
      <c r="B30" s="15">
        <f t="shared" si="0"/>
        <v>0.98324630113141853</v>
      </c>
      <c r="C30" s="15">
        <f t="shared" si="1"/>
        <v>0.95029873865899539</v>
      </c>
      <c r="D30" s="16">
        <f t="shared" si="2"/>
        <v>0.93437771975630979</v>
      </c>
    </row>
    <row r="31" spans="1:4" x14ac:dyDescent="0.2">
      <c r="A31" s="12" t="s">
        <v>28</v>
      </c>
      <c r="B31" s="15">
        <f t="shared" si="0"/>
        <v>0.98295290378503308</v>
      </c>
      <c r="C31" s="15">
        <f t="shared" si="1"/>
        <v>0.95158730158730165</v>
      </c>
      <c r="D31" s="16">
        <f t="shared" si="2"/>
        <v>0.93536550130020213</v>
      </c>
    </row>
    <row r="34" spans="1:4" x14ac:dyDescent="0.2">
      <c r="A34" s="12" t="s">
        <v>58</v>
      </c>
      <c r="B34" s="7" t="s">
        <v>79</v>
      </c>
      <c r="C34" s="7" t="s">
        <v>80</v>
      </c>
      <c r="D34" s="7" t="s">
        <v>56</v>
      </c>
    </row>
    <row r="35" spans="1:4" x14ac:dyDescent="0.2">
      <c r="A35" s="12" t="s">
        <v>17</v>
      </c>
      <c r="B35" s="15">
        <f>F4/G4</f>
        <v>0.95788604459124693</v>
      </c>
      <c r="C35" s="15">
        <f>(D4*H4)/F4</f>
        <v>0.91954022988505746</v>
      </c>
      <c r="D35" s="16">
        <f>C35*B35</f>
        <v>0.88081475364712358</v>
      </c>
    </row>
    <row r="36" spans="1:4" x14ac:dyDescent="0.2">
      <c r="A36" s="12" t="s">
        <v>18</v>
      </c>
      <c r="B36" s="15">
        <f t="shared" ref="B36:B46" si="3">F5/G5</f>
        <v>0.95559265442404007</v>
      </c>
      <c r="C36" s="15">
        <f t="shared" ref="C36:C46" si="4">(D5*H5)/F5</f>
        <v>0.91740041928721183</v>
      </c>
      <c r="D36" s="16">
        <f t="shared" ref="D36:D46" si="5">C36*B36</f>
        <v>0.87666110183639412</v>
      </c>
    </row>
    <row r="37" spans="1:4" x14ac:dyDescent="0.2">
      <c r="A37" s="12" t="s">
        <v>19</v>
      </c>
      <c r="B37" s="15">
        <f t="shared" si="3"/>
        <v>0.95725677830940992</v>
      </c>
      <c r="C37" s="15">
        <f t="shared" si="4"/>
        <v>0.92262579140286582</v>
      </c>
      <c r="D37" s="16">
        <f t="shared" si="5"/>
        <v>0.88318979266347697</v>
      </c>
    </row>
    <row r="38" spans="1:4" x14ac:dyDescent="0.2">
      <c r="A38" s="12" t="s">
        <v>20</v>
      </c>
      <c r="B38" s="15">
        <f t="shared" si="3"/>
        <v>0.95906619763351453</v>
      </c>
      <c r="C38" s="15">
        <f t="shared" si="4"/>
        <v>0.92297432477492503</v>
      </c>
      <c r="D38" s="16">
        <f t="shared" si="5"/>
        <v>0.88519347617524791</v>
      </c>
    </row>
    <row r="39" spans="1:4" x14ac:dyDescent="0.2">
      <c r="A39" s="12" t="s">
        <v>21</v>
      </c>
      <c r="B39" s="15">
        <f t="shared" si="3"/>
        <v>0.95643835616438355</v>
      </c>
      <c r="C39" s="15">
        <f t="shared" si="4"/>
        <v>0.91893440274992844</v>
      </c>
      <c r="D39" s="16">
        <f t="shared" si="5"/>
        <v>0.87890410958904108</v>
      </c>
    </row>
    <row r="40" spans="1:4" x14ac:dyDescent="0.2">
      <c r="A40" s="12" t="s">
        <v>22</v>
      </c>
      <c r="B40" s="15">
        <f t="shared" si="3"/>
        <v>0.95748031496062991</v>
      </c>
      <c r="C40" s="15">
        <f t="shared" si="4"/>
        <v>0.91710526315789476</v>
      </c>
      <c r="D40" s="16">
        <f t="shared" si="5"/>
        <v>0.87811023622047246</v>
      </c>
    </row>
    <row r="41" spans="1:4" x14ac:dyDescent="0.2">
      <c r="A41" s="12" t="s">
        <v>23</v>
      </c>
      <c r="B41" s="15">
        <f t="shared" si="3"/>
        <v>0.96961953435547987</v>
      </c>
      <c r="C41" s="15">
        <f t="shared" si="4"/>
        <v>0.91947291361639827</v>
      </c>
      <c r="D41" s="16">
        <f t="shared" si="5"/>
        <v>0.89153889835320843</v>
      </c>
    </row>
    <row r="42" spans="1:4" x14ac:dyDescent="0.2">
      <c r="A42" s="12" t="s">
        <v>24</v>
      </c>
      <c r="B42" s="15">
        <f t="shared" si="3"/>
        <v>0.98203592814371254</v>
      </c>
      <c r="C42" s="15">
        <f t="shared" si="4"/>
        <v>0.91804878048780492</v>
      </c>
      <c r="D42" s="16">
        <f t="shared" si="5"/>
        <v>0.90155688622754493</v>
      </c>
    </row>
    <row r="43" spans="1:4" x14ac:dyDescent="0.2">
      <c r="A43" s="12" t="s">
        <v>25</v>
      </c>
      <c r="B43" s="15">
        <f t="shared" si="3"/>
        <v>0.98108448928121061</v>
      </c>
      <c r="C43" s="15">
        <f t="shared" si="4"/>
        <v>0.91902313624678666</v>
      </c>
      <c r="D43" s="16">
        <f t="shared" si="5"/>
        <v>0.90163934426229508</v>
      </c>
    </row>
    <row r="44" spans="1:4" x14ac:dyDescent="0.2">
      <c r="A44" s="12" t="s">
        <v>26</v>
      </c>
      <c r="B44" s="15">
        <f t="shared" si="3"/>
        <v>0.98163001293661056</v>
      </c>
      <c r="C44" s="15">
        <f t="shared" si="4"/>
        <v>0.91892461781760681</v>
      </c>
      <c r="D44" s="16">
        <f t="shared" si="5"/>
        <v>0.90204398447606726</v>
      </c>
    </row>
    <row r="45" spans="1:4" x14ac:dyDescent="0.2">
      <c r="A45" s="12" t="s">
        <v>27</v>
      </c>
      <c r="B45" s="15">
        <f t="shared" si="3"/>
        <v>0.95822749082698278</v>
      </c>
      <c r="C45" s="15">
        <f t="shared" si="4"/>
        <v>0.91994108983799716</v>
      </c>
      <c r="D45" s="16">
        <f t="shared" si="5"/>
        <v>0.88151284222410398</v>
      </c>
    </row>
    <row r="46" spans="1:4" x14ac:dyDescent="0.2">
      <c r="A46" s="12" t="s">
        <v>28</v>
      </c>
      <c r="B46" s="15">
        <f t="shared" si="3"/>
        <v>0.95817774458551153</v>
      </c>
      <c r="C46" s="15">
        <f t="shared" si="4"/>
        <v>0.91753702260327363</v>
      </c>
      <c r="D46" s="16">
        <f t="shared" si="5"/>
        <v>0.87916355489171027</v>
      </c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" workbookViewId="0">
      <selection activeCell="D35" sqref="D35"/>
    </sheetView>
  </sheetViews>
  <sheetFormatPr baseColWidth="10" defaultColWidth="17.5" defaultRowHeight="16" x14ac:dyDescent="0.2"/>
  <cols>
    <col min="1" max="16384" width="17.5" style="9"/>
  </cols>
  <sheetData>
    <row r="1" spans="1:10" ht="32" x14ac:dyDescent="0.2">
      <c r="A1" s="17">
        <v>4.7E-2</v>
      </c>
      <c r="B1" s="9" t="s">
        <v>38</v>
      </c>
      <c r="C1" s="9" t="s">
        <v>3</v>
      </c>
    </row>
    <row r="3" spans="1:10" x14ac:dyDescent="0.2">
      <c r="A3" s="12" t="s">
        <v>64</v>
      </c>
      <c r="B3" s="7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35</v>
      </c>
      <c r="I3" s="7" t="s">
        <v>36</v>
      </c>
      <c r="J3" s="7" t="s">
        <v>37</v>
      </c>
    </row>
    <row r="4" spans="1:10" x14ac:dyDescent="0.2">
      <c r="A4" s="12" t="s">
        <v>17</v>
      </c>
      <c r="B4" s="10">
        <v>2654</v>
      </c>
      <c r="C4" s="13"/>
      <c r="D4" s="10"/>
      <c r="E4" s="11">
        <v>2</v>
      </c>
      <c r="F4" s="10">
        <v>3</v>
      </c>
      <c r="G4" s="10">
        <v>10</v>
      </c>
      <c r="H4" s="10">
        <v>2</v>
      </c>
      <c r="I4" s="10">
        <v>28</v>
      </c>
      <c r="J4" s="10">
        <v>16</v>
      </c>
    </row>
    <row r="5" spans="1:10" x14ac:dyDescent="0.2">
      <c r="A5" s="12" t="s">
        <v>18</v>
      </c>
      <c r="B5" s="10">
        <v>2109</v>
      </c>
      <c r="C5" s="13"/>
      <c r="D5" s="10"/>
      <c r="E5" s="11">
        <v>8</v>
      </c>
      <c r="F5" s="10">
        <v>4</v>
      </c>
      <c r="G5" s="10"/>
      <c r="H5" s="10">
        <v>2</v>
      </c>
      <c r="I5" s="10">
        <v>26</v>
      </c>
      <c r="J5" s="10">
        <v>16</v>
      </c>
    </row>
    <row r="6" spans="1:10" x14ac:dyDescent="0.2">
      <c r="A6" s="12" t="s">
        <v>19</v>
      </c>
      <c r="B6" s="10">
        <v>2157</v>
      </c>
      <c r="C6" s="13"/>
      <c r="D6" s="10"/>
      <c r="E6" s="11">
        <v>6</v>
      </c>
      <c r="F6" s="10">
        <v>2</v>
      </c>
      <c r="G6" s="10">
        <v>7</v>
      </c>
      <c r="H6" s="10">
        <v>3</v>
      </c>
      <c r="I6" s="10">
        <v>27</v>
      </c>
      <c r="J6" s="10">
        <v>16</v>
      </c>
    </row>
    <row r="7" spans="1:10" x14ac:dyDescent="0.2">
      <c r="A7" s="12" t="s">
        <v>20</v>
      </c>
      <c r="B7" s="10">
        <v>2148</v>
      </c>
      <c r="C7" s="13"/>
      <c r="D7" s="10">
        <v>5</v>
      </c>
      <c r="E7" s="11">
        <v>6</v>
      </c>
      <c r="F7" s="10">
        <v>5</v>
      </c>
      <c r="G7" s="10"/>
      <c r="H7" s="10">
        <v>1</v>
      </c>
      <c r="I7" s="10">
        <v>30</v>
      </c>
      <c r="J7" s="10">
        <v>18</v>
      </c>
    </row>
    <row r="8" spans="1:10" x14ac:dyDescent="0.2">
      <c r="A8" s="12" t="s">
        <v>21</v>
      </c>
      <c r="B8" s="10">
        <v>2512</v>
      </c>
      <c r="C8" s="13"/>
      <c r="D8" s="10"/>
      <c r="E8" s="11">
        <v>8</v>
      </c>
      <c r="F8" s="10">
        <v>4</v>
      </c>
      <c r="G8" s="10">
        <v>8</v>
      </c>
      <c r="H8" s="10"/>
      <c r="I8" s="10">
        <v>30</v>
      </c>
      <c r="J8" s="10">
        <v>20</v>
      </c>
    </row>
    <row r="9" spans="1:10" x14ac:dyDescent="0.2">
      <c r="A9" s="12" t="s">
        <v>22</v>
      </c>
      <c r="B9" s="10">
        <v>2148</v>
      </c>
      <c r="C9" s="13"/>
      <c r="D9" s="10">
        <v>2</v>
      </c>
      <c r="E9" s="11">
        <v>6</v>
      </c>
      <c r="F9" s="10">
        <v>2</v>
      </c>
      <c r="G9" s="10">
        <v>6</v>
      </c>
      <c r="H9" s="10"/>
      <c r="I9" s="10">
        <v>28</v>
      </c>
      <c r="J9" s="10">
        <v>19</v>
      </c>
    </row>
    <row r="10" spans="1:10" x14ac:dyDescent="0.2">
      <c r="A10" s="12" t="s">
        <v>23</v>
      </c>
      <c r="B10" s="10">
        <v>2332</v>
      </c>
      <c r="C10" s="13"/>
      <c r="D10" s="10">
        <v>9</v>
      </c>
      <c r="E10" s="11">
        <v>9</v>
      </c>
      <c r="F10" s="10">
        <v>1</v>
      </c>
      <c r="G10" s="10">
        <v>6</v>
      </c>
      <c r="H10" s="10"/>
      <c r="I10" s="10">
        <v>26</v>
      </c>
      <c r="J10" s="10">
        <v>16</v>
      </c>
    </row>
    <row r="11" spans="1:10" x14ac:dyDescent="0.2">
      <c r="A11" s="12" t="s">
        <v>24</v>
      </c>
      <c r="B11" s="10">
        <v>923</v>
      </c>
      <c r="C11" s="13"/>
      <c r="D11" s="10">
        <v>2</v>
      </c>
      <c r="E11" s="11">
        <v>2</v>
      </c>
      <c r="F11" s="10">
        <v>2</v>
      </c>
      <c r="G11" s="10">
        <v>3</v>
      </c>
      <c r="H11" s="10">
        <v>4</v>
      </c>
      <c r="I11" s="10">
        <v>25</v>
      </c>
      <c r="J11" s="10">
        <v>16</v>
      </c>
    </row>
    <row r="12" spans="1:10" x14ac:dyDescent="0.2">
      <c r="A12" s="12" t="s">
        <v>25</v>
      </c>
      <c r="B12" s="10">
        <v>2103</v>
      </c>
      <c r="C12" s="13"/>
      <c r="D12" s="10">
        <v>9</v>
      </c>
      <c r="E12" s="11">
        <v>10</v>
      </c>
      <c r="F12" s="10">
        <v>2</v>
      </c>
      <c r="G12" s="10">
        <v>2</v>
      </c>
      <c r="H12" s="10">
        <v>3</v>
      </c>
      <c r="I12" s="10">
        <v>22</v>
      </c>
      <c r="J12" s="10">
        <v>14</v>
      </c>
    </row>
    <row r="13" spans="1:10" x14ac:dyDescent="0.2">
      <c r="A13" s="12" t="s">
        <v>26</v>
      </c>
      <c r="B13" s="10">
        <v>2607</v>
      </c>
      <c r="C13" s="13"/>
      <c r="D13" s="10">
        <v>10</v>
      </c>
      <c r="E13" s="11">
        <v>11</v>
      </c>
      <c r="F13" s="10">
        <v>2</v>
      </c>
      <c r="G13" s="10">
        <v>7</v>
      </c>
      <c r="H13" s="10">
        <v>3</v>
      </c>
      <c r="I13" s="10">
        <v>23</v>
      </c>
      <c r="J13" s="10">
        <v>14</v>
      </c>
    </row>
    <row r="14" spans="1:10" x14ac:dyDescent="0.2">
      <c r="A14" s="12" t="s">
        <v>27</v>
      </c>
      <c r="B14" s="10">
        <v>2285</v>
      </c>
      <c r="C14" s="13"/>
      <c r="D14" s="10">
        <v>9</v>
      </c>
      <c r="E14" s="11">
        <v>12</v>
      </c>
      <c r="F14" s="10">
        <v>4</v>
      </c>
      <c r="G14" s="10"/>
      <c r="H14" s="10">
        <v>2</v>
      </c>
      <c r="I14" s="10">
        <v>22</v>
      </c>
      <c r="J14" s="10">
        <v>14</v>
      </c>
    </row>
    <row r="15" spans="1:10" x14ac:dyDescent="0.2">
      <c r="A15" s="12" t="s">
        <v>28</v>
      </c>
      <c r="B15" s="10">
        <v>1664</v>
      </c>
      <c r="C15" s="13"/>
      <c r="D15" s="10">
        <v>9</v>
      </c>
      <c r="E15" s="11">
        <v>7</v>
      </c>
      <c r="F15" s="10">
        <v>1</v>
      </c>
      <c r="G15" s="10"/>
      <c r="H15" s="10">
        <v>2</v>
      </c>
      <c r="I15" s="10">
        <v>21</v>
      </c>
      <c r="J15" s="10">
        <v>14</v>
      </c>
    </row>
    <row r="19" spans="1:5" x14ac:dyDescent="0.2">
      <c r="A19" s="12" t="s">
        <v>59</v>
      </c>
      <c r="B19" s="7" t="s">
        <v>79</v>
      </c>
      <c r="C19" s="7" t="s">
        <v>80</v>
      </c>
      <c r="D19" s="7" t="s">
        <v>56</v>
      </c>
    </row>
    <row r="20" spans="1:5" x14ac:dyDescent="0.2">
      <c r="A20" s="12" t="s">
        <v>17</v>
      </c>
      <c r="B20" s="15">
        <f>C34/B34</f>
        <v>0.90131197027748755</v>
      </c>
      <c r="C20" s="15">
        <f>D34/C34</f>
        <v>0.80341362875177125</v>
      </c>
      <c r="D20" s="16">
        <f>C20*B20</f>
        <v>0.72412632067804483</v>
      </c>
      <c r="E20" s="30"/>
    </row>
    <row r="21" spans="1:5" x14ac:dyDescent="0.2">
      <c r="A21" s="12" t="s">
        <v>18</v>
      </c>
      <c r="B21" s="15">
        <f t="shared" ref="B21:C31" si="0">C35/B35</f>
        <v>0.90066695047537959</v>
      </c>
      <c r="C21" s="15">
        <f t="shared" si="0"/>
        <v>0.7808649755790138</v>
      </c>
      <c r="D21" s="16">
        <f t="shared" ref="D21:D31" si="1">C21*B21</f>
        <v>0.7032992762877821</v>
      </c>
      <c r="E21" s="30"/>
    </row>
    <row r="22" spans="1:5" x14ac:dyDescent="0.2">
      <c r="A22" s="12" t="s">
        <v>19</v>
      </c>
      <c r="B22" s="15">
        <f t="shared" si="0"/>
        <v>0.87900786448880819</v>
      </c>
      <c r="C22" s="15">
        <f t="shared" si="0"/>
        <v>0.77524661619637525</v>
      </c>
      <c r="D22" s="16">
        <f t="shared" si="1"/>
        <v>0.68144787255495054</v>
      </c>
      <c r="E22" s="30"/>
    </row>
    <row r="23" spans="1:5" x14ac:dyDescent="0.2">
      <c r="A23" s="12" t="s">
        <v>20</v>
      </c>
      <c r="B23" s="15">
        <f t="shared" si="0"/>
        <v>0.88572964979498559</v>
      </c>
      <c r="C23" s="15">
        <f t="shared" si="0"/>
        <v>0.76615314563254155</v>
      </c>
      <c r="D23" s="16">
        <f t="shared" si="1"/>
        <v>0.67860455737043757</v>
      </c>
      <c r="E23" s="30"/>
    </row>
    <row r="24" spans="1:5" x14ac:dyDescent="0.2">
      <c r="A24" s="12" t="s">
        <v>21</v>
      </c>
      <c r="B24" s="15">
        <f t="shared" si="0"/>
        <v>0.88389643562057352</v>
      </c>
      <c r="C24" s="15">
        <f t="shared" si="0"/>
        <v>0.77541048207014329</v>
      </c>
      <c r="D24" s="16">
        <f t="shared" si="1"/>
        <v>0.68538256124463026</v>
      </c>
      <c r="E24" s="30"/>
    </row>
    <row r="25" spans="1:5" x14ac:dyDescent="0.2">
      <c r="A25" s="12" t="s">
        <v>22</v>
      </c>
      <c r="B25" s="15">
        <f t="shared" si="0"/>
        <v>0.89245143510116287</v>
      </c>
      <c r="C25" s="15">
        <f t="shared" si="0"/>
        <v>0.76038261655494466</v>
      </c>
      <c r="D25" s="16">
        <f t="shared" si="1"/>
        <v>0.67860455737043757</v>
      </c>
      <c r="E25" s="30"/>
    </row>
    <row r="26" spans="1:5" x14ac:dyDescent="0.2">
      <c r="A26" s="12" t="s">
        <v>23</v>
      </c>
      <c r="B26" s="15">
        <f t="shared" si="0"/>
        <v>0.84795961807456066</v>
      </c>
      <c r="C26" s="15">
        <f t="shared" si="0"/>
        <v>0.78608620813311336</v>
      </c>
      <c r="D26" s="16">
        <f t="shared" si="1"/>
        <v>0.66656936082223439</v>
      </c>
      <c r="E26" s="30"/>
    </row>
    <row r="27" spans="1:5" x14ac:dyDescent="0.2">
      <c r="A27" s="12" t="s">
        <v>24</v>
      </c>
      <c r="B27" s="15">
        <f t="shared" si="0"/>
        <v>0.83397190293742018</v>
      </c>
      <c r="C27" s="15">
        <f t="shared" si="0"/>
        <v>0.66433384379785609</v>
      </c>
      <c r="D27" s="16">
        <f t="shared" si="1"/>
        <v>0.55403575989782894</v>
      </c>
      <c r="E27" s="30"/>
    </row>
    <row r="28" spans="1:5" x14ac:dyDescent="0.2">
      <c r="A28" s="12" t="s">
        <v>25</v>
      </c>
      <c r="B28" s="15">
        <f t="shared" si="0"/>
        <v>0.82523358203938968</v>
      </c>
      <c r="C28" s="15">
        <f t="shared" si="0"/>
        <v>0.80509082023295586</v>
      </c>
      <c r="D28" s="16">
        <f t="shared" si="1"/>
        <v>0.66438798144787248</v>
      </c>
      <c r="E28" s="30"/>
    </row>
    <row r="29" spans="1:5" x14ac:dyDescent="0.2">
      <c r="A29" s="12" t="s">
        <v>26</v>
      </c>
      <c r="B29" s="15">
        <f t="shared" si="0"/>
        <v>0.81675828752290525</v>
      </c>
      <c r="C29" s="15">
        <f t="shared" si="0"/>
        <v>0.83302059963287778</v>
      </c>
      <c r="D29" s="16">
        <f t="shared" si="1"/>
        <v>0.68037647842745297</v>
      </c>
      <c r="E29" s="30"/>
    </row>
    <row r="30" spans="1:5" x14ac:dyDescent="0.2">
      <c r="A30" s="12" t="s">
        <v>27</v>
      </c>
      <c r="B30" s="15">
        <f t="shared" si="0"/>
        <v>0.82758620689655171</v>
      </c>
      <c r="C30" s="15">
        <f t="shared" si="0"/>
        <v>0.82866512345679011</v>
      </c>
      <c r="D30" s="16">
        <f t="shared" si="1"/>
        <v>0.68579182630906765</v>
      </c>
      <c r="E30" s="30"/>
    </row>
    <row r="31" spans="1:5" x14ac:dyDescent="0.2">
      <c r="A31" s="12" t="s">
        <v>28</v>
      </c>
      <c r="B31" s="15">
        <f t="shared" si="0"/>
        <v>0.8382290336313325</v>
      </c>
      <c r="C31" s="15">
        <f t="shared" si="0"/>
        <v>0.79439309294057892</v>
      </c>
      <c r="D31" s="16">
        <f t="shared" si="1"/>
        <v>0.66588335461898673</v>
      </c>
      <c r="E31" s="30"/>
    </row>
    <row r="33" spans="1:4" x14ac:dyDescent="0.2">
      <c r="B33" s="7" t="s">
        <v>60</v>
      </c>
      <c r="C33" s="7" t="s">
        <v>61</v>
      </c>
      <c r="D33" s="7" t="s">
        <v>62</v>
      </c>
    </row>
    <row r="34" spans="1:4" x14ac:dyDescent="0.2">
      <c r="A34" s="18" t="s">
        <v>17</v>
      </c>
      <c r="B34" s="14">
        <f>Introduction!B13*Introduction!$A$4*Introduction!$A$5</f>
        <v>172.26</v>
      </c>
      <c r="C34" s="19">
        <f>B34-C4-D4-E4-F4-G4-H4</f>
        <v>155.26</v>
      </c>
      <c r="D34" s="19">
        <f>B4*$A$1</f>
        <v>124.738</v>
      </c>
    </row>
    <row r="35" spans="1:4" x14ac:dyDescent="0.2">
      <c r="A35" s="18" t="s">
        <v>18</v>
      </c>
      <c r="B35" s="14">
        <f>Introduction!B14*Introduction!$A$4*Introduction!$A$5</f>
        <v>140.94</v>
      </c>
      <c r="C35" s="19">
        <f t="shared" ref="C35:C45" si="2">B35-C5-D5-E5-F5-G5-H5</f>
        <v>126.94</v>
      </c>
      <c r="D35" s="19">
        <f t="shared" ref="D35:D45" si="3">B5*$A$1</f>
        <v>99.123000000000005</v>
      </c>
    </row>
    <row r="36" spans="1:4" x14ac:dyDescent="0.2">
      <c r="A36" s="18" t="s">
        <v>19</v>
      </c>
      <c r="B36" s="14">
        <f>Introduction!B15*Introduction!$A$4*Introduction!$A$5</f>
        <v>148.77000000000001</v>
      </c>
      <c r="C36" s="19">
        <f t="shared" si="2"/>
        <v>130.77000000000001</v>
      </c>
      <c r="D36" s="19">
        <f t="shared" si="3"/>
        <v>101.379</v>
      </c>
    </row>
    <row r="37" spans="1:4" x14ac:dyDescent="0.2">
      <c r="A37" s="18" t="s">
        <v>20</v>
      </c>
      <c r="B37" s="14">
        <f>Introduction!B16*Introduction!$A$4*Introduction!$A$5</f>
        <v>148.77000000000001</v>
      </c>
      <c r="C37" s="19">
        <f t="shared" si="2"/>
        <v>131.77000000000001</v>
      </c>
      <c r="D37" s="19">
        <f t="shared" si="3"/>
        <v>100.956</v>
      </c>
    </row>
    <row r="38" spans="1:4" x14ac:dyDescent="0.2">
      <c r="A38" s="18" t="s">
        <v>21</v>
      </c>
      <c r="B38" s="14">
        <f>Introduction!B17*Introduction!$A$4*Introduction!$A$5</f>
        <v>172.26</v>
      </c>
      <c r="C38" s="19">
        <f t="shared" si="2"/>
        <v>152.26</v>
      </c>
      <c r="D38" s="19">
        <f t="shared" si="3"/>
        <v>118.06400000000001</v>
      </c>
    </row>
    <row r="39" spans="1:4" x14ac:dyDescent="0.2">
      <c r="A39" s="18" t="s">
        <v>22</v>
      </c>
      <c r="B39" s="14">
        <f>Introduction!B18*Introduction!$A$4*Introduction!$A$5</f>
        <v>148.77000000000001</v>
      </c>
      <c r="C39" s="19">
        <f t="shared" si="2"/>
        <v>132.77000000000001</v>
      </c>
      <c r="D39" s="19">
        <f t="shared" si="3"/>
        <v>100.956</v>
      </c>
    </row>
    <row r="40" spans="1:4" x14ac:dyDescent="0.2">
      <c r="A40" s="18" t="s">
        <v>23</v>
      </c>
      <c r="B40" s="14">
        <f>Introduction!B19*Introduction!$A$4*Introduction!$A$5</f>
        <v>164.43</v>
      </c>
      <c r="C40" s="19">
        <f t="shared" si="2"/>
        <v>139.43</v>
      </c>
      <c r="D40" s="19">
        <f t="shared" si="3"/>
        <v>109.604</v>
      </c>
    </row>
    <row r="41" spans="1:4" x14ac:dyDescent="0.2">
      <c r="A41" s="18" t="s">
        <v>24</v>
      </c>
      <c r="B41" s="14">
        <f>Introduction!B20*Introduction!$A$4*Introduction!$A$5</f>
        <v>78.3</v>
      </c>
      <c r="C41" s="19">
        <f t="shared" si="2"/>
        <v>65.3</v>
      </c>
      <c r="D41" s="19">
        <f t="shared" si="3"/>
        <v>43.381</v>
      </c>
    </row>
    <row r="42" spans="1:4" x14ac:dyDescent="0.2">
      <c r="A42" s="18" t="s">
        <v>25</v>
      </c>
      <c r="B42" s="14">
        <f>Introduction!B21*Introduction!$A$4*Introduction!$A$5</f>
        <v>148.77000000000001</v>
      </c>
      <c r="C42" s="19">
        <f t="shared" si="2"/>
        <v>122.77000000000001</v>
      </c>
      <c r="D42" s="19">
        <f t="shared" si="3"/>
        <v>98.840999999999994</v>
      </c>
    </row>
    <row r="43" spans="1:4" x14ac:dyDescent="0.2">
      <c r="A43" s="18" t="s">
        <v>26</v>
      </c>
      <c r="B43" s="14">
        <f>Introduction!B22*Introduction!$A$4*Introduction!$A$5</f>
        <v>180.09</v>
      </c>
      <c r="C43" s="19">
        <f t="shared" si="2"/>
        <v>147.09</v>
      </c>
      <c r="D43" s="19">
        <f t="shared" si="3"/>
        <v>122.529</v>
      </c>
    </row>
    <row r="44" spans="1:4" x14ac:dyDescent="0.2">
      <c r="A44" s="18" t="s">
        <v>27</v>
      </c>
      <c r="B44" s="14">
        <f>Introduction!B23*Introduction!$A$4*Introduction!$A$5</f>
        <v>156.6</v>
      </c>
      <c r="C44" s="19">
        <f t="shared" si="2"/>
        <v>129.6</v>
      </c>
      <c r="D44" s="19">
        <f t="shared" si="3"/>
        <v>107.395</v>
      </c>
    </row>
    <row r="45" spans="1:4" x14ac:dyDescent="0.2">
      <c r="A45" s="18" t="s">
        <v>28</v>
      </c>
      <c r="B45" s="14">
        <f>Introduction!B24*Introduction!$A$4*Introduction!$A$5</f>
        <v>117.45</v>
      </c>
      <c r="C45" s="19">
        <f t="shared" si="2"/>
        <v>98.45</v>
      </c>
      <c r="D45" s="19">
        <f t="shared" si="3"/>
        <v>78.207999999999998</v>
      </c>
    </row>
  </sheetData>
  <pageMargins left="0.7" right="0.7" top="0.75" bottom="0.75" header="0.3" footer="0.3"/>
  <pageSetup paperSize="9"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81" workbookViewId="0">
      <selection activeCell="B55" sqref="B55"/>
    </sheetView>
  </sheetViews>
  <sheetFormatPr baseColWidth="10" defaultColWidth="12.5" defaultRowHeight="16" x14ac:dyDescent="0.2"/>
  <cols>
    <col min="1" max="16384" width="12.5" style="9"/>
  </cols>
  <sheetData>
    <row r="1" spans="1:14" ht="64" x14ac:dyDescent="0.2">
      <c r="A1" s="11">
        <v>1.18</v>
      </c>
      <c r="B1" s="11" t="s">
        <v>63</v>
      </c>
      <c r="C1" s="11" t="s">
        <v>3</v>
      </c>
    </row>
    <row r="2" spans="1:14" ht="17" thickBot="1" x14ac:dyDescent="0.25"/>
    <row r="3" spans="1:14" ht="32" x14ac:dyDescent="0.2">
      <c r="A3" s="58">
        <v>2003</v>
      </c>
      <c r="B3" s="59" t="s">
        <v>30</v>
      </c>
      <c r="C3" s="59" t="s">
        <v>31</v>
      </c>
      <c r="D3" s="59" t="s">
        <v>32</v>
      </c>
      <c r="E3" s="59" t="s">
        <v>33</v>
      </c>
      <c r="F3" s="59" t="s">
        <v>34</v>
      </c>
      <c r="G3" s="59" t="s">
        <v>35</v>
      </c>
      <c r="H3" s="59" t="s">
        <v>36</v>
      </c>
      <c r="I3" s="60" t="s">
        <v>37</v>
      </c>
      <c r="L3" s="69" t="s">
        <v>4</v>
      </c>
      <c r="M3" s="69"/>
      <c r="N3" s="20"/>
    </row>
    <row r="4" spans="1:14" x14ac:dyDescent="0.2">
      <c r="A4" s="61" t="s">
        <v>17</v>
      </c>
      <c r="B4" s="13"/>
      <c r="C4" s="10"/>
      <c r="D4" s="11">
        <v>44</v>
      </c>
      <c r="E4" s="10">
        <v>10</v>
      </c>
      <c r="F4" s="10">
        <v>19</v>
      </c>
      <c r="G4" s="10"/>
      <c r="H4" s="10">
        <v>14</v>
      </c>
      <c r="I4" s="62">
        <v>19</v>
      </c>
      <c r="L4" s="11">
        <f>A1*L9</f>
        <v>4.72</v>
      </c>
      <c r="M4" s="11" t="s">
        <v>3</v>
      </c>
      <c r="N4" s="20"/>
    </row>
    <row r="5" spans="1:14" ht="17" thickBot="1" x14ac:dyDescent="0.25">
      <c r="A5" s="61" t="s">
        <v>18</v>
      </c>
      <c r="B5" s="13"/>
      <c r="C5" s="10"/>
      <c r="D5" s="11">
        <v>48</v>
      </c>
      <c r="E5" s="10"/>
      <c r="F5" s="10"/>
      <c r="G5" s="10">
        <v>10</v>
      </c>
      <c r="H5" s="10">
        <v>19</v>
      </c>
      <c r="I5" s="62">
        <v>19</v>
      </c>
      <c r="N5" s="20"/>
    </row>
    <row r="6" spans="1:14" x14ac:dyDescent="0.2">
      <c r="A6" s="61" t="s">
        <v>19</v>
      </c>
      <c r="B6" s="13"/>
      <c r="C6" s="10"/>
      <c r="D6" s="11">
        <v>72</v>
      </c>
      <c r="E6" s="10"/>
      <c r="F6" s="10"/>
      <c r="G6" s="10"/>
      <c r="H6" s="10">
        <v>19</v>
      </c>
      <c r="I6" s="62">
        <v>19</v>
      </c>
      <c r="L6" s="70" t="s">
        <v>75</v>
      </c>
      <c r="M6" s="71"/>
      <c r="N6" s="20"/>
    </row>
    <row r="7" spans="1:14" x14ac:dyDescent="0.2">
      <c r="A7" s="61" t="s">
        <v>20</v>
      </c>
      <c r="B7" s="13"/>
      <c r="C7" s="10"/>
      <c r="D7" s="11">
        <v>38</v>
      </c>
      <c r="E7" s="10"/>
      <c r="F7" s="10">
        <v>19</v>
      </c>
      <c r="G7" s="10"/>
      <c r="H7" s="10">
        <v>10</v>
      </c>
      <c r="I7" s="62">
        <v>10</v>
      </c>
      <c r="L7" s="41">
        <v>30</v>
      </c>
      <c r="M7" s="42" t="s">
        <v>1</v>
      </c>
    </row>
    <row r="8" spans="1:14" x14ac:dyDescent="0.2">
      <c r="A8" s="61" t="s">
        <v>21</v>
      </c>
      <c r="B8" s="13"/>
      <c r="C8" s="10">
        <v>5</v>
      </c>
      <c r="D8" s="11">
        <v>44</v>
      </c>
      <c r="E8" s="10">
        <v>14</v>
      </c>
      <c r="F8" s="10"/>
      <c r="G8" s="10"/>
      <c r="H8" s="10">
        <v>14</v>
      </c>
      <c r="I8" s="62">
        <v>14</v>
      </c>
      <c r="L8" s="41">
        <v>1.5</v>
      </c>
      <c r="M8" s="42" t="s">
        <v>2</v>
      </c>
    </row>
    <row r="9" spans="1:14" ht="17" thickBot="1" x14ac:dyDescent="0.25">
      <c r="A9" s="61" t="s">
        <v>22</v>
      </c>
      <c r="B9" s="13"/>
      <c r="C9" s="10">
        <v>10</v>
      </c>
      <c r="D9" s="11">
        <v>54</v>
      </c>
      <c r="E9" s="10"/>
      <c r="F9" s="10"/>
      <c r="G9" s="10"/>
      <c r="H9" s="10">
        <v>10</v>
      </c>
      <c r="I9" s="62">
        <v>14</v>
      </c>
      <c r="L9" s="43">
        <v>4</v>
      </c>
      <c r="M9" s="44" t="s">
        <v>0</v>
      </c>
    </row>
    <row r="10" spans="1:14" x14ac:dyDescent="0.2">
      <c r="A10" s="61" t="s">
        <v>23</v>
      </c>
      <c r="B10" s="13"/>
      <c r="C10" s="10"/>
      <c r="D10" s="11">
        <v>58</v>
      </c>
      <c r="E10" s="10"/>
      <c r="F10" s="10">
        <v>19</v>
      </c>
      <c r="G10" s="10">
        <v>6</v>
      </c>
      <c r="H10" s="10">
        <v>10</v>
      </c>
      <c r="I10" s="62">
        <v>10</v>
      </c>
    </row>
    <row r="11" spans="1:14" x14ac:dyDescent="0.2">
      <c r="A11" s="61" t="s">
        <v>24</v>
      </c>
      <c r="B11" s="13"/>
      <c r="C11" s="10"/>
      <c r="D11" s="11">
        <v>34</v>
      </c>
      <c r="E11" s="10">
        <v>6</v>
      </c>
      <c r="F11" s="10"/>
      <c r="G11" s="10"/>
      <c r="H11" s="10">
        <v>10</v>
      </c>
      <c r="I11" s="62">
        <v>10</v>
      </c>
    </row>
    <row r="12" spans="1:14" x14ac:dyDescent="0.2">
      <c r="A12" s="61" t="s">
        <v>25</v>
      </c>
      <c r="B12" s="13"/>
      <c r="C12" s="10"/>
      <c r="D12" s="11">
        <v>62</v>
      </c>
      <c r="E12" s="10">
        <v>10</v>
      </c>
      <c r="F12" s="10"/>
      <c r="G12" s="10"/>
      <c r="H12" s="10">
        <v>14</v>
      </c>
      <c r="I12" s="62">
        <v>19</v>
      </c>
    </row>
    <row r="13" spans="1:14" x14ac:dyDescent="0.2">
      <c r="A13" s="61" t="s">
        <v>26</v>
      </c>
      <c r="B13" s="13"/>
      <c r="C13" s="10">
        <v>10</v>
      </c>
      <c r="D13" s="11">
        <v>72</v>
      </c>
      <c r="E13" s="10"/>
      <c r="F13" s="10">
        <v>19</v>
      </c>
      <c r="G13" s="10">
        <v>10</v>
      </c>
      <c r="H13" s="10">
        <v>24</v>
      </c>
      <c r="I13" s="62">
        <v>24</v>
      </c>
    </row>
    <row r="14" spans="1:14" x14ac:dyDescent="0.2">
      <c r="A14" s="61" t="s">
        <v>27</v>
      </c>
      <c r="B14" s="13"/>
      <c r="C14" s="10"/>
      <c r="D14" s="11">
        <v>106</v>
      </c>
      <c r="E14" s="10"/>
      <c r="F14" s="10"/>
      <c r="G14" s="10"/>
      <c r="H14" s="10">
        <v>19</v>
      </c>
      <c r="I14" s="62">
        <v>19</v>
      </c>
    </row>
    <row r="15" spans="1:14" ht="17" thickBot="1" x14ac:dyDescent="0.25">
      <c r="A15" s="63" t="s">
        <v>28</v>
      </c>
      <c r="B15" s="52"/>
      <c r="C15" s="53"/>
      <c r="D15" s="54">
        <v>54</v>
      </c>
      <c r="E15" s="53"/>
      <c r="F15" s="53"/>
      <c r="G15" s="53">
        <v>14</v>
      </c>
      <c r="H15" s="53">
        <v>24</v>
      </c>
      <c r="I15" s="64">
        <v>24</v>
      </c>
    </row>
    <row r="16" spans="1:14" ht="17" thickBot="1" x14ac:dyDescent="0.25">
      <c r="A16" s="55" t="s">
        <v>71</v>
      </c>
      <c r="B16" s="56">
        <f>SUM(B4:B15)</f>
        <v>0</v>
      </c>
      <c r="C16" s="56">
        <f t="shared" ref="C16:G16" si="0">SUM(C4:C15)</f>
        <v>25</v>
      </c>
      <c r="D16" s="56">
        <f t="shared" si="0"/>
        <v>686</v>
      </c>
      <c r="E16" s="56">
        <f t="shared" si="0"/>
        <v>40</v>
      </c>
      <c r="F16" s="56">
        <f t="shared" si="0"/>
        <v>76</v>
      </c>
      <c r="G16" s="56">
        <f t="shared" si="0"/>
        <v>40</v>
      </c>
      <c r="H16" s="57">
        <f>SUM(H4:H15)</f>
        <v>187</v>
      </c>
      <c r="I16" s="57">
        <f>SUM(I4:I15)</f>
        <v>201</v>
      </c>
    </row>
    <row r="19" spans="1:6" x14ac:dyDescent="0.2">
      <c r="A19" s="12" t="s">
        <v>59</v>
      </c>
      <c r="B19" s="7" t="s">
        <v>79</v>
      </c>
      <c r="C19" s="7" t="s">
        <v>80</v>
      </c>
      <c r="D19" s="7" t="s">
        <v>56</v>
      </c>
    </row>
    <row r="20" spans="1:6" x14ac:dyDescent="0.2">
      <c r="A20" s="12" t="s">
        <v>17</v>
      </c>
      <c r="B20" s="15">
        <f>C34/B34</f>
        <v>0.89405549750377333</v>
      </c>
      <c r="C20" s="15">
        <f>D34/C34</f>
        <v>0.96539185767157965</v>
      </c>
      <c r="D20" s="16">
        <f>C20*B20</f>
        <v>0.86311389759665602</v>
      </c>
      <c r="F20" s="30"/>
    </row>
    <row r="21" spans="1:6" x14ac:dyDescent="0.2">
      <c r="A21" s="12" t="s">
        <v>18</v>
      </c>
      <c r="B21" s="15">
        <f>C35/B35</f>
        <v>0.89711934156378603</v>
      </c>
      <c r="C21" s="15">
        <f>D35/C35</f>
        <v>0.95191395128124012</v>
      </c>
      <c r="D21" s="16">
        <f t="shared" ref="D21:D31" si="1">C21*B21</f>
        <v>0.85398041719880802</v>
      </c>
      <c r="F21" s="30"/>
    </row>
    <row r="22" spans="1:6" x14ac:dyDescent="0.2">
      <c r="A22" s="12" t="s">
        <v>19</v>
      </c>
      <c r="B22" s="15">
        <f>C36/B36</f>
        <v>0.87900786448880819</v>
      </c>
      <c r="C22" s="15">
        <f>D36/C36</f>
        <v>0.95648849124416901</v>
      </c>
      <c r="D22" s="16">
        <f t="shared" si="1"/>
        <v>0.8407609060966591</v>
      </c>
      <c r="F22" s="30"/>
    </row>
    <row r="23" spans="1:6" x14ac:dyDescent="0.2">
      <c r="A23" s="12" t="s">
        <v>20</v>
      </c>
      <c r="B23" s="15">
        <f>C37/B37</f>
        <v>0.90421455938697315</v>
      </c>
      <c r="C23" s="15">
        <f>D37/C37</f>
        <v>0.9736842105263156</v>
      </c>
      <c r="D23" s="16">
        <f t="shared" si="1"/>
        <v>0.8804194394031053</v>
      </c>
      <c r="F23" s="30"/>
    </row>
    <row r="24" spans="1:6" x14ac:dyDescent="0.2">
      <c r="A24" s="12" t="s">
        <v>21</v>
      </c>
      <c r="B24" s="15">
        <f>C38/B38</f>
        <v>0.90856844305120166</v>
      </c>
      <c r="C24" s="15">
        <f>D38/C38</f>
        <v>0.9650501565395182</v>
      </c>
      <c r="D24" s="16">
        <f t="shared" si="1"/>
        <v>0.87681411819342847</v>
      </c>
      <c r="F24" s="30"/>
    </row>
    <row r="25" spans="1:6" x14ac:dyDescent="0.2">
      <c r="A25" s="12" t="s">
        <v>22</v>
      </c>
      <c r="B25" s="15">
        <f>C39/B39</f>
        <v>0.89245143510116287</v>
      </c>
      <c r="C25" s="15">
        <f>D39/C39</f>
        <v>0.96874293891692398</v>
      </c>
      <c r="D25" s="16">
        <f t="shared" si="1"/>
        <v>0.86455602608052695</v>
      </c>
      <c r="F25" s="30"/>
    </row>
    <row r="26" spans="1:6" x14ac:dyDescent="0.2">
      <c r="A26" s="12" t="s">
        <v>23</v>
      </c>
      <c r="B26" s="15">
        <f>C40/B40</f>
        <v>0.87380648300188535</v>
      </c>
      <c r="C26" s="15">
        <f>D40/C40</f>
        <v>0.97731069042316243</v>
      </c>
      <c r="D26" s="16">
        <f t="shared" si="1"/>
        <v>0.85398041719880791</v>
      </c>
      <c r="F26" s="30"/>
    </row>
    <row r="27" spans="1:6" x14ac:dyDescent="0.2">
      <c r="A27" s="12" t="s">
        <v>24</v>
      </c>
      <c r="B27" s="15">
        <f>C41/B41</f>
        <v>0.8722860791826309</v>
      </c>
      <c r="C27" s="15">
        <f>D41/C41</f>
        <v>0.98477306002928244</v>
      </c>
      <c r="D27" s="16">
        <f t="shared" si="1"/>
        <v>0.85900383141762437</v>
      </c>
      <c r="F27" s="30"/>
    </row>
    <row r="28" spans="1:6" x14ac:dyDescent="0.2">
      <c r="A28" s="12" t="s">
        <v>25</v>
      </c>
      <c r="B28" s="15">
        <f>C42/B42</f>
        <v>0.87900786448880819</v>
      </c>
      <c r="C28" s="15">
        <f>D42/C42</f>
        <v>0.97453544390915336</v>
      </c>
      <c r="D28" s="16">
        <f t="shared" si="1"/>
        <v>0.85662431941923767</v>
      </c>
      <c r="F28" s="30"/>
    </row>
    <row r="29" spans="1:6" x14ac:dyDescent="0.2">
      <c r="A29" s="12" t="s">
        <v>26</v>
      </c>
      <c r="B29" s="15">
        <f>C43/B43</f>
        <v>0.84591037814426118</v>
      </c>
      <c r="C29" s="15">
        <f>D43/C43</f>
        <v>0.96822896153341209</v>
      </c>
      <c r="D29" s="16">
        <f t="shared" si="1"/>
        <v>0.81903492698095393</v>
      </c>
      <c r="F29" s="30"/>
    </row>
    <row r="30" spans="1:6" x14ac:dyDescent="0.2">
      <c r="A30" s="12" t="s">
        <v>27</v>
      </c>
      <c r="B30" s="15">
        <f>C44/B44</f>
        <v>0.83077905491698589</v>
      </c>
      <c r="C30" s="15">
        <f>D44/C44</f>
        <v>0.97955418908531899</v>
      </c>
      <c r="D30" s="16">
        <f t="shared" si="1"/>
        <v>0.81379310344827582</v>
      </c>
      <c r="F30" s="30"/>
    </row>
    <row r="31" spans="1:6" x14ac:dyDescent="0.2">
      <c r="A31" s="12" t="s">
        <v>28</v>
      </c>
      <c r="B31" s="15">
        <f>C45/B45</f>
        <v>0.85525755640698164</v>
      </c>
      <c r="C31" s="15">
        <f>D45/C45</f>
        <v>0.93977103036336473</v>
      </c>
      <c r="D31" s="16">
        <f t="shared" si="1"/>
        <v>0.80374627501064266</v>
      </c>
      <c r="F31" s="30"/>
    </row>
    <row r="32" spans="1:6" x14ac:dyDescent="0.2">
      <c r="A32" s="66" t="s">
        <v>81</v>
      </c>
      <c r="B32" s="76">
        <f t="shared" ref="B32:C32" si="2">AVERAGE(B20:B31)</f>
        <v>0.87770537976977148</v>
      </c>
      <c r="C32" s="76">
        <f t="shared" si="2"/>
        <v>0.96712041512695335</v>
      </c>
      <c r="D32" s="76">
        <f>AVERAGE(D20:D31)</f>
        <v>0.84881897317039379</v>
      </c>
    </row>
    <row r="33" spans="1:6" x14ac:dyDescent="0.2">
      <c r="B33" s="7" t="s">
        <v>60</v>
      </c>
      <c r="C33" s="7" t="s">
        <v>61</v>
      </c>
      <c r="D33" s="7" t="s">
        <v>73</v>
      </c>
    </row>
    <row r="34" spans="1:6" x14ac:dyDescent="0.2">
      <c r="A34" s="18" t="s">
        <v>17</v>
      </c>
      <c r="B34" s="14">
        <f>Introduction!B13*Introduction!$A$4*Introduction!$A$5*$L$9</f>
        <v>689.04</v>
      </c>
      <c r="C34" s="19">
        <f>B34-B4-C4-D4-E4-F4-G4</f>
        <v>616.04</v>
      </c>
      <c r="D34" s="19">
        <f>($A$1*Introduction!C13*$L$9)</f>
        <v>594.71999999999991</v>
      </c>
      <c r="F34" s="31"/>
    </row>
    <row r="35" spans="1:6" x14ac:dyDescent="0.2">
      <c r="A35" s="18" t="s">
        <v>18</v>
      </c>
      <c r="B35" s="14">
        <f>Introduction!B14*Introduction!$A$4*Introduction!$A$5*$L$9</f>
        <v>563.76</v>
      </c>
      <c r="C35" s="19">
        <f t="shared" ref="C35:C45" si="3">B35-B5-C5-D5-E5-F5-G5</f>
        <v>505.76</v>
      </c>
      <c r="D35" s="19">
        <f>($A$1*Introduction!C14*$L$9)</f>
        <v>481.44</v>
      </c>
      <c r="F35" s="31"/>
    </row>
    <row r="36" spans="1:6" x14ac:dyDescent="0.2">
      <c r="A36" s="18" t="s">
        <v>19</v>
      </c>
      <c r="B36" s="14">
        <f>Introduction!B15*Introduction!$A$4*Introduction!$A$5*$L$9</f>
        <v>595.08000000000004</v>
      </c>
      <c r="C36" s="19">
        <f t="shared" si="3"/>
        <v>523.08000000000004</v>
      </c>
      <c r="D36" s="19">
        <f>($A$1*Introduction!C15*$L$9)</f>
        <v>500.32</v>
      </c>
      <c r="F36" s="31"/>
    </row>
    <row r="37" spans="1:6" x14ac:dyDescent="0.2">
      <c r="A37" s="18" t="s">
        <v>20</v>
      </c>
      <c r="B37" s="14">
        <f>Introduction!B16*Introduction!$A$4*Introduction!$A$5*$L$9</f>
        <v>595.08000000000004</v>
      </c>
      <c r="C37" s="19">
        <f t="shared" si="3"/>
        <v>538.08000000000004</v>
      </c>
      <c r="D37" s="19">
        <f>($A$1*Introduction!C16*$L$9)</f>
        <v>523.91999999999996</v>
      </c>
      <c r="F37" s="31"/>
    </row>
    <row r="38" spans="1:6" x14ac:dyDescent="0.2">
      <c r="A38" s="18" t="s">
        <v>21</v>
      </c>
      <c r="B38" s="14">
        <f>Introduction!B17*Introduction!$A$4*Introduction!$A$5*$L$9</f>
        <v>689.04</v>
      </c>
      <c r="C38" s="19">
        <f t="shared" si="3"/>
        <v>626.04</v>
      </c>
      <c r="D38" s="19">
        <f>($A$1*Introduction!C17*$L$9)</f>
        <v>604.16</v>
      </c>
      <c r="F38" s="31"/>
    </row>
    <row r="39" spans="1:6" x14ac:dyDescent="0.2">
      <c r="A39" s="18" t="s">
        <v>22</v>
      </c>
      <c r="B39" s="14">
        <f>Introduction!B18*Introduction!$A$4*Introduction!$A$5*$L$9</f>
        <v>595.08000000000004</v>
      </c>
      <c r="C39" s="19">
        <f t="shared" si="3"/>
        <v>531.08000000000004</v>
      </c>
      <c r="D39" s="19">
        <f>($A$1*Introduction!C18*$L$9)</f>
        <v>514.48</v>
      </c>
      <c r="F39" s="31"/>
    </row>
    <row r="40" spans="1:6" x14ac:dyDescent="0.2">
      <c r="A40" s="18" t="s">
        <v>23</v>
      </c>
      <c r="B40" s="14">
        <f>Introduction!B19*Introduction!$A$4*Introduction!$A$5*$L$9</f>
        <v>657.72</v>
      </c>
      <c r="C40" s="19">
        <f t="shared" si="3"/>
        <v>574.72</v>
      </c>
      <c r="D40" s="19">
        <f>($A$1*Introduction!C19*$L$9)</f>
        <v>561.67999999999995</v>
      </c>
      <c r="F40" s="31"/>
    </row>
    <row r="41" spans="1:6" x14ac:dyDescent="0.2">
      <c r="A41" s="18" t="s">
        <v>24</v>
      </c>
      <c r="B41" s="14">
        <f>Introduction!B20*Introduction!$A$4*Introduction!$A$5*$L$9</f>
        <v>313.2</v>
      </c>
      <c r="C41" s="19">
        <f t="shared" si="3"/>
        <v>273.2</v>
      </c>
      <c r="D41" s="19">
        <f>($A$1*Introduction!C20*$L$9)</f>
        <v>269.03999999999996</v>
      </c>
      <c r="F41" s="31"/>
    </row>
    <row r="42" spans="1:6" x14ac:dyDescent="0.2">
      <c r="A42" s="18" t="s">
        <v>25</v>
      </c>
      <c r="B42" s="14">
        <f>Introduction!B21*Introduction!$A$4*Introduction!$A$5*$L$9</f>
        <v>595.08000000000004</v>
      </c>
      <c r="C42" s="19">
        <f t="shared" si="3"/>
        <v>523.08000000000004</v>
      </c>
      <c r="D42" s="19">
        <f>($A$1*Introduction!C21*$L$9)</f>
        <v>509.76</v>
      </c>
      <c r="F42" s="31"/>
    </row>
    <row r="43" spans="1:6" x14ac:dyDescent="0.2">
      <c r="A43" s="18" t="s">
        <v>26</v>
      </c>
      <c r="B43" s="14">
        <f>Introduction!B22*Introduction!$A$4*Introduction!$A$5*$L$9</f>
        <v>720.36</v>
      </c>
      <c r="C43" s="19">
        <f t="shared" si="3"/>
        <v>609.36</v>
      </c>
      <c r="D43" s="19">
        <f>($A$1*Introduction!C22*$L$9)</f>
        <v>590</v>
      </c>
      <c r="F43" s="31"/>
    </row>
    <row r="44" spans="1:6" x14ac:dyDescent="0.2">
      <c r="A44" s="18" t="s">
        <v>27</v>
      </c>
      <c r="B44" s="14">
        <f>Introduction!B23*Introduction!$A$4*Introduction!$A$5*$L$9</f>
        <v>626.4</v>
      </c>
      <c r="C44" s="19">
        <f t="shared" si="3"/>
        <v>520.4</v>
      </c>
      <c r="D44" s="19">
        <f>($A$1*Introduction!C23*$L$9)</f>
        <v>509.76</v>
      </c>
      <c r="F44" s="31"/>
    </row>
    <row r="45" spans="1:6" x14ac:dyDescent="0.2">
      <c r="A45" s="18" t="s">
        <v>28</v>
      </c>
      <c r="B45" s="14">
        <f>Introduction!B24*Introduction!$A$4*Introduction!$A$5*$L$9</f>
        <v>469.8</v>
      </c>
      <c r="C45" s="19">
        <f t="shared" si="3"/>
        <v>401.8</v>
      </c>
      <c r="D45" s="19">
        <f>($A$1*Introduction!C24*$L$9)</f>
        <v>377.59999999999997</v>
      </c>
      <c r="F45" s="31"/>
    </row>
  </sheetData>
  <mergeCells count="2">
    <mergeCell ref="L3:M3"/>
    <mergeCell ref="L6:M6"/>
  </mergeCells>
  <pageMargins left="0.7" right="0.7" top="0.75" bottom="0.75" header="0.3" footer="0.3"/>
  <pageSetup paperSize="9"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91" workbookViewId="0">
      <selection activeCell="A49" sqref="A49"/>
    </sheetView>
  </sheetViews>
  <sheetFormatPr baseColWidth="10" defaultRowHeight="16" x14ac:dyDescent="0.2"/>
  <cols>
    <col min="1" max="1" width="19.83203125" style="2" bestFit="1" customWidth="1"/>
    <col min="2" max="2" width="18.33203125" style="2" bestFit="1" customWidth="1"/>
    <col min="3" max="3" width="17.6640625" style="2" bestFit="1" customWidth="1"/>
    <col min="4" max="4" width="14.1640625" style="9" customWidth="1"/>
    <col min="5" max="5" width="12.83203125" style="2" customWidth="1"/>
    <col min="6" max="16384" width="10.83203125" style="2"/>
  </cols>
  <sheetData>
    <row r="1" spans="1:4" ht="30" customHeight="1" x14ac:dyDescent="0.2">
      <c r="A1" s="72" t="s">
        <v>51</v>
      </c>
      <c r="B1" s="73"/>
      <c r="C1" s="73"/>
      <c r="D1" s="74"/>
    </row>
    <row r="2" spans="1:4" ht="29" customHeight="1" x14ac:dyDescent="0.2">
      <c r="A2" s="6" t="s">
        <v>39</v>
      </c>
      <c r="B2" s="7" t="s">
        <v>49</v>
      </c>
      <c r="C2" s="7" t="s">
        <v>50</v>
      </c>
      <c r="D2" s="39" t="s">
        <v>74</v>
      </c>
    </row>
    <row r="3" spans="1:4" x14ac:dyDescent="0.2">
      <c r="A3" s="21" t="s">
        <v>40</v>
      </c>
      <c r="B3" s="21">
        <v>60</v>
      </c>
      <c r="C3" s="22">
        <v>4.72</v>
      </c>
      <c r="D3" s="65">
        <f>1/C3</f>
        <v>0.21186440677966104</v>
      </c>
    </row>
    <row r="4" spans="1:4" x14ac:dyDescent="0.2">
      <c r="A4" s="21" t="s">
        <v>41</v>
      </c>
      <c r="B4" s="21">
        <v>20</v>
      </c>
      <c r="C4" s="22">
        <v>6</v>
      </c>
      <c r="D4" s="65">
        <f t="shared" ref="D4:D11" si="0">1/C4</f>
        <v>0.16666666666666666</v>
      </c>
    </row>
    <row r="5" spans="1:4" x14ac:dyDescent="0.2">
      <c r="A5" s="21" t="s">
        <v>42</v>
      </c>
      <c r="B5" s="21">
        <v>230</v>
      </c>
      <c r="C5" s="22">
        <v>5.6</v>
      </c>
      <c r="D5" s="65">
        <f t="shared" si="0"/>
        <v>0.17857142857142858</v>
      </c>
    </row>
    <row r="6" spans="1:4" x14ac:dyDescent="0.2">
      <c r="A6" s="21" t="s">
        <v>43</v>
      </c>
      <c r="B6" s="21">
        <v>44</v>
      </c>
      <c r="C6" s="22">
        <v>6</v>
      </c>
      <c r="D6" s="65">
        <f t="shared" si="0"/>
        <v>0.16666666666666666</v>
      </c>
    </row>
    <row r="7" spans="1:4" x14ac:dyDescent="0.2">
      <c r="A7" s="21" t="s">
        <v>44</v>
      </c>
      <c r="B7" s="21">
        <v>60</v>
      </c>
      <c r="C7" s="22">
        <v>5.2</v>
      </c>
      <c r="D7" s="65">
        <f t="shared" si="0"/>
        <v>0.19230769230769229</v>
      </c>
    </row>
    <row r="8" spans="1:4" x14ac:dyDescent="0.2">
      <c r="A8" s="21" t="s">
        <v>45</v>
      </c>
      <c r="B8" s="21">
        <v>618</v>
      </c>
      <c r="C8" s="22">
        <v>5.2</v>
      </c>
      <c r="D8" s="65">
        <f t="shared" si="0"/>
        <v>0.19230769230769229</v>
      </c>
    </row>
    <row r="9" spans="1:4" x14ac:dyDescent="0.2">
      <c r="A9" s="21" t="s">
        <v>46</v>
      </c>
      <c r="B9" s="21">
        <v>120</v>
      </c>
      <c r="C9" s="22">
        <v>4.5999999999999996</v>
      </c>
      <c r="D9" s="65">
        <f t="shared" si="0"/>
        <v>0.21739130434782611</v>
      </c>
    </row>
    <row r="10" spans="1:4" x14ac:dyDescent="0.2">
      <c r="A10" s="21" t="s">
        <v>47</v>
      </c>
      <c r="B10" s="21">
        <v>168</v>
      </c>
      <c r="C10" s="22">
        <v>5.2</v>
      </c>
      <c r="D10" s="65">
        <f t="shared" si="0"/>
        <v>0.19230769230769229</v>
      </c>
    </row>
    <row r="11" spans="1:4" x14ac:dyDescent="0.2">
      <c r="A11" s="21" t="s">
        <v>48</v>
      </c>
      <c r="B11" s="21">
        <v>72</v>
      </c>
      <c r="C11" s="22">
        <v>5.6</v>
      </c>
      <c r="D11" s="65">
        <f t="shared" si="0"/>
        <v>0.17857142857142858</v>
      </c>
    </row>
    <row r="14" spans="1:4" x14ac:dyDescent="0.2">
      <c r="A14" s="8">
        <v>2004</v>
      </c>
      <c r="B14" s="6" t="s">
        <v>55</v>
      </c>
      <c r="C14" s="6" t="s">
        <v>72</v>
      </c>
      <c r="D14" s="2"/>
    </row>
    <row r="15" spans="1:4" x14ac:dyDescent="0.2">
      <c r="A15" s="8" t="s">
        <v>17</v>
      </c>
      <c r="B15" s="3">
        <v>22</v>
      </c>
      <c r="C15" s="25">
        <f>B27*Introduction!A5*'Assembly line'!L9</f>
        <v>7391.52</v>
      </c>
      <c r="D15" s="32"/>
    </row>
    <row r="16" spans="1:4" x14ac:dyDescent="0.2">
      <c r="A16" s="8" t="s">
        <v>18</v>
      </c>
      <c r="B16" s="3">
        <v>20</v>
      </c>
    </row>
    <row r="17" spans="1:12" x14ac:dyDescent="0.2">
      <c r="A17" s="8" t="s">
        <v>19</v>
      </c>
      <c r="B17" s="3">
        <v>21</v>
      </c>
    </row>
    <row r="18" spans="1:12" x14ac:dyDescent="0.2">
      <c r="A18" s="8" t="s">
        <v>20</v>
      </c>
      <c r="B18" s="3">
        <v>20</v>
      </c>
    </row>
    <row r="19" spans="1:12" x14ac:dyDescent="0.2">
      <c r="A19" s="8" t="s">
        <v>21</v>
      </c>
      <c r="B19" s="3">
        <v>22</v>
      </c>
    </row>
    <row r="20" spans="1:12" x14ac:dyDescent="0.2">
      <c r="A20" s="8" t="s">
        <v>22</v>
      </c>
      <c r="B20" s="24">
        <v>20</v>
      </c>
    </row>
    <row r="21" spans="1:12" x14ac:dyDescent="0.2">
      <c r="A21" s="8" t="s">
        <v>23</v>
      </c>
      <c r="B21" s="3">
        <v>23</v>
      </c>
    </row>
    <row r="22" spans="1:12" x14ac:dyDescent="0.2">
      <c r="A22" s="8" t="s">
        <v>24</v>
      </c>
      <c r="B22" s="3">
        <v>8</v>
      </c>
    </row>
    <row r="23" spans="1:12" x14ac:dyDescent="0.2">
      <c r="A23" s="8" t="s">
        <v>25</v>
      </c>
      <c r="B23" s="3">
        <v>21</v>
      </c>
    </row>
    <row r="24" spans="1:12" x14ac:dyDescent="0.2">
      <c r="A24" s="8" t="s">
        <v>26</v>
      </c>
      <c r="B24" s="3">
        <v>23</v>
      </c>
    </row>
    <row r="25" spans="1:12" x14ac:dyDescent="0.2">
      <c r="A25" s="8" t="s">
        <v>27</v>
      </c>
      <c r="B25" s="3">
        <v>20</v>
      </c>
    </row>
    <row r="26" spans="1:12" x14ac:dyDescent="0.2">
      <c r="A26" s="8" t="s">
        <v>28</v>
      </c>
      <c r="B26" s="3">
        <v>16</v>
      </c>
    </row>
    <row r="27" spans="1:12" x14ac:dyDescent="0.2">
      <c r="A27" s="67" t="s">
        <v>71</v>
      </c>
      <c r="B27" s="23">
        <f>SUM(B15:B26)</f>
        <v>236</v>
      </c>
      <c r="H27"/>
      <c r="I27"/>
      <c r="J27"/>
      <c r="K27"/>
      <c r="L27"/>
    </row>
    <row r="28" spans="1:12" x14ac:dyDescent="0.2">
      <c r="H28"/>
      <c r="I28"/>
      <c r="J28"/>
      <c r="K28"/>
      <c r="L28"/>
    </row>
    <row r="29" spans="1:12" x14ac:dyDescent="0.2">
      <c r="A29" s="8"/>
      <c r="B29" s="75" t="s">
        <v>67</v>
      </c>
      <c r="C29" s="75"/>
      <c r="D29" s="75"/>
      <c r="E29" s="75"/>
    </row>
    <row r="30" spans="1:12" ht="32" x14ac:dyDescent="0.2">
      <c r="A30" s="6" t="s">
        <v>39</v>
      </c>
      <c r="B30" s="6" t="s">
        <v>66</v>
      </c>
      <c r="C30" s="7" t="s">
        <v>76</v>
      </c>
      <c r="D30" s="40" t="s">
        <v>78</v>
      </c>
      <c r="E30" s="6" t="s">
        <v>77</v>
      </c>
    </row>
    <row r="31" spans="1:12" x14ac:dyDescent="0.2">
      <c r="A31" s="3" t="s">
        <v>40</v>
      </c>
      <c r="B31" s="45">
        <f>$D$3/D3</f>
        <v>1</v>
      </c>
      <c r="C31" s="29">
        <f>B3</f>
        <v>60</v>
      </c>
      <c r="D31" s="46">
        <f>C31*'Assembly line'!L$4</f>
        <v>283.2</v>
      </c>
      <c r="E31" s="35"/>
    </row>
    <row r="32" spans="1:12" x14ac:dyDescent="0.2">
      <c r="A32" s="3" t="s">
        <v>41</v>
      </c>
      <c r="B32" s="45">
        <f>$D$3/D4</f>
        <v>1.2711864406779663</v>
      </c>
      <c r="C32" s="29">
        <f>B32*B4</f>
        <v>25.423728813559325</v>
      </c>
      <c r="D32" s="46">
        <f>C32*'Assembly line'!L$4</f>
        <v>120.00000000000001</v>
      </c>
      <c r="E32" s="35"/>
    </row>
    <row r="33" spans="1:5" x14ac:dyDescent="0.2">
      <c r="A33" s="3" t="s">
        <v>42</v>
      </c>
      <c r="B33" s="45">
        <f>$D$3/D5</f>
        <v>1.1864406779661019</v>
      </c>
      <c r="C33" s="29">
        <f>B33*B5</f>
        <v>272.88135593220341</v>
      </c>
      <c r="D33" s="46">
        <f>C33*'Assembly line'!L$4</f>
        <v>1288</v>
      </c>
      <c r="E33" s="35"/>
    </row>
    <row r="34" spans="1:5" x14ac:dyDescent="0.2">
      <c r="A34" s="3" t="s">
        <v>43</v>
      </c>
      <c r="B34" s="45">
        <f>$D$3/D6</f>
        <v>1.2711864406779663</v>
      </c>
      <c r="C34" s="29">
        <f>B34*B6</f>
        <v>55.932203389830519</v>
      </c>
      <c r="D34" s="46">
        <f>C34*'Assembly line'!L$4</f>
        <v>264.00000000000006</v>
      </c>
      <c r="E34" s="35"/>
    </row>
    <row r="35" spans="1:5" x14ac:dyDescent="0.2">
      <c r="A35" s="3" t="s">
        <v>44</v>
      </c>
      <c r="B35" s="45">
        <f>$D$3/D7</f>
        <v>1.1016949152542375</v>
      </c>
      <c r="C35" s="29">
        <f>B35*B7</f>
        <v>66.101694915254242</v>
      </c>
      <c r="D35" s="46">
        <f>C35*'Assembly line'!L$4</f>
        <v>312</v>
      </c>
      <c r="E35" s="35"/>
    </row>
    <row r="36" spans="1:5" x14ac:dyDescent="0.2">
      <c r="A36" s="3" t="s">
        <v>45</v>
      </c>
      <c r="B36" s="45">
        <f>$D$3/D8</f>
        <v>1.1016949152542375</v>
      </c>
      <c r="C36" s="29">
        <f>B36*B8</f>
        <v>680.84745762711873</v>
      </c>
      <c r="D36" s="46">
        <f>C36*'Assembly line'!L$4</f>
        <v>3213.6000000000004</v>
      </c>
      <c r="E36" s="35"/>
    </row>
    <row r="37" spans="1:5" x14ac:dyDescent="0.2">
      <c r="A37" s="3" t="s">
        <v>46</v>
      </c>
      <c r="B37" s="45">
        <f>$D$3/D9</f>
        <v>0.97457627118644063</v>
      </c>
      <c r="C37" s="29">
        <f>B37*B9</f>
        <v>116.94915254237287</v>
      </c>
      <c r="D37" s="46">
        <f>C37*'Assembly line'!L$4</f>
        <v>551.99999999999989</v>
      </c>
      <c r="E37" s="35"/>
    </row>
    <row r="38" spans="1:5" x14ac:dyDescent="0.2">
      <c r="A38" s="3" t="s">
        <v>47</v>
      </c>
      <c r="B38" s="45">
        <f>$D$3/D10</f>
        <v>1.1016949152542375</v>
      </c>
      <c r="C38" s="29">
        <f>B38*B10</f>
        <v>185.08474576271189</v>
      </c>
      <c r="D38" s="46">
        <f>C38*'Assembly line'!L$4</f>
        <v>873.6</v>
      </c>
      <c r="E38" s="35"/>
    </row>
    <row r="39" spans="1:5" ht="17" thickBot="1" x14ac:dyDescent="0.25">
      <c r="A39" s="3" t="s">
        <v>48</v>
      </c>
      <c r="B39" s="47">
        <f>$D$3/D11</f>
        <v>1.1864406779661019</v>
      </c>
      <c r="C39" s="48">
        <f>B39*B11</f>
        <v>85.423728813559336</v>
      </c>
      <c r="D39" s="46">
        <f>C39*'Assembly line'!L$4</f>
        <v>403.20000000000005</v>
      </c>
      <c r="E39" s="36"/>
    </row>
    <row r="40" spans="1:5" ht="17" thickBot="1" x14ac:dyDescent="0.25">
      <c r="A40" s="26"/>
      <c r="B40" s="28" t="s">
        <v>68</v>
      </c>
      <c r="C40" s="49">
        <f>SUM(C31:C39)</f>
        <v>1548.6440677966104</v>
      </c>
      <c r="D40" s="50">
        <f>SUM(D31:D39)</f>
        <v>7309.6</v>
      </c>
      <c r="E40" s="34">
        <f>'Assembly line'!$L$7*'Assembly line'!$L$8*'Assembly line'!$L$9</f>
        <v>180</v>
      </c>
    </row>
    <row r="41" spans="1:5" ht="17" thickBot="1" x14ac:dyDescent="0.25">
      <c r="B41" s="28" t="s">
        <v>65</v>
      </c>
      <c r="C41" s="33">
        <f>C40/(D40+E40)</f>
        <v>0.2067726003787399</v>
      </c>
      <c r="D41" s="37"/>
      <c r="E41" s="38"/>
    </row>
    <row r="42" spans="1:5" ht="17" thickBot="1" x14ac:dyDescent="0.25">
      <c r="B42" s="27" t="s">
        <v>69</v>
      </c>
      <c r="C42" s="51">
        <f>C41*C15*'Assembly line'!D32</f>
        <v>1297.304200812375</v>
      </c>
      <c r="D42" s="37"/>
      <c r="E42" s="38"/>
    </row>
  </sheetData>
  <mergeCells count="2">
    <mergeCell ref="A1:D1"/>
    <mergeCell ref="B29:E29"/>
  </mergeCells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Introduction</vt:lpstr>
      <vt:lpstr>Cut and fold</vt:lpstr>
      <vt:lpstr>Aluminium</vt:lpstr>
      <vt:lpstr>NC Pantograph</vt:lpstr>
      <vt:lpstr>Assembly line</vt:lpstr>
      <vt:lpstr>Production capacity check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Rossella Pozzi</cp:lastModifiedBy>
  <dcterms:created xsi:type="dcterms:W3CDTF">2017-03-12T21:47:59Z</dcterms:created>
  <dcterms:modified xsi:type="dcterms:W3CDTF">2017-10-26T15:59:47Z</dcterms:modified>
</cp:coreProperties>
</file>