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368" windowHeight="9060" activeTab="1"/>
  </bookViews>
  <sheets>
    <sheet name="Bottleneck analysis" sheetId="1" r:id="rId1"/>
    <sheet name="Produzione con catenata" sheetId="2" r:id="rId2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<sst xmlns="http://schemas.openxmlformats.org/spreadsheetml/2006/main" count="164" uniqueCount="43">
  <si>
    <t>MTBM</t>
  </si>
  <si>
    <t>MDTp+c</t>
  </si>
  <si>
    <t>Raw Mill</t>
  </si>
  <si>
    <t>t raw meal / day</t>
  </si>
  <si>
    <t>Rotary Kiln</t>
  </si>
  <si>
    <t>t clinker / day</t>
  </si>
  <si>
    <t>Cement mill</t>
  </si>
  <si>
    <t>t cement / day</t>
  </si>
  <si>
    <t>Bag packing machine</t>
  </si>
  <si>
    <t>cement bags / day</t>
  </si>
  <si>
    <t>Operational Availability</t>
  </si>
  <si>
    <t>Nominal Throughput</t>
  </si>
  <si>
    <t>Effective Throughput</t>
  </si>
  <si>
    <t>Cement mill (x2)</t>
  </si>
  <si>
    <t>Bag packing machine (x2)</t>
  </si>
  <si>
    <t>bottleneck</t>
  </si>
  <si>
    <t>Plant opening time</t>
  </si>
  <si>
    <t>day/year</t>
  </si>
  <si>
    <t>Weight of cement bag</t>
  </si>
  <si>
    <t>kg/bag</t>
  </si>
  <si>
    <t>Product recipe (bill of material)</t>
  </si>
  <si>
    <t>t clinker / t cement</t>
  </si>
  <si>
    <t>Plant production capacity</t>
  </si>
  <si>
    <t>t cement / year</t>
  </si>
  <si>
    <t>Disponibilità</t>
  </si>
  <si>
    <t>A1</t>
  </si>
  <si>
    <t>A2</t>
  </si>
  <si>
    <t>B1</t>
  </si>
  <si>
    <t>C1</t>
  </si>
  <si>
    <t>C2</t>
  </si>
  <si>
    <t xml:space="preserve">Tot </t>
  </si>
  <si>
    <t>&lt; 90%</t>
  </si>
  <si>
    <t>+</t>
  </si>
  <si>
    <t>Operation</t>
  </si>
  <si>
    <t>Availability</t>
  </si>
  <si>
    <t>Capacity [kg/h]</t>
  </si>
  <si>
    <t>Coeff. Scrapped</t>
  </si>
  <si>
    <t>Cost machine</t>
  </si>
  <si>
    <t>Operation cost</t>
  </si>
  <si>
    <t>Operator</t>
  </si>
  <si>
    <t>Machine number</t>
  </si>
  <si>
    <t>Avail. Group</t>
  </si>
  <si>
    <t>Needed capacity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</si>
</sst>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00000"/>
    <numFmt numFmtId="174" formatCode="0.0%"/>
    <numFmt numFmtId="175" formatCode="_-* #,##0.000_-;\-* #,##0.000_-;_-* &quot;-&quot;??_-;_-@_-"/>
    <numFmt numFmtId="176" formatCode="0.00000000"/>
    <numFmt numFmtId="177" formatCode="0.000000000"/>
    <numFmt numFmtId="178" formatCode="0.0000000000"/>
    <numFmt numFmtId="179" formatCode="0.00000000000"/>
    <numFmt numFmtId="180" formatCode="0.0000000"/>
    <numFmt numFmtId="181" formatCode="0.00000"/>
    <numFmt numFmtId="182" formatCode="0.0000"/>
    <numFmt numFmtId="183" formatCode="mmm\-yyyy"/>
    <numFmt numFmtId="184" formatCode="[$-F800]dddd\,\ mmmm\ dd\,\ yyyy"/>
    <numFmt numFmtId="185" formatCode="[$-410]dddd\ d\ mmmm\ yyyy"/>
    <numFmt numFmtId="186" formatCode="h\.mm\.ss"/>
    <numFmt numFmtId="187" formatCode="0.0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_-* #,##0.0_-;\-* #,##0.0_-;_-* &quot;-&quot;??_-;_-@_-"/>
    <numFmt numFmtId="193" formatCode="_-* #,##0_-;\-* #,##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_(* #,##0.00_);_(* \(#,##0.00\);_(* &quot;-&quot;??_);_(@_)"/>
    <numFmt numFmtId="198" formatCode="0.000000000000"/>
    <numFmt numFmtId="199" formatCode="0.0000000000000"/>
    <numFmt numFmtId="200" formatCode="0.00000000000000"/>
    <numFmt numFmtId="201" formatCode="_-* #,##0.0000000_-;\-* #,##0.000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2" xfId="0" applyFont="1" applyFill="1" applyBorder="1" applyAlignment="1">
      <alignment horizontal="center"/>
    </xf>
    <xf numFmtId="0" fontId="44" fillId="0" borderId="11" xfId="0" applyFont="1" applyFill="1" applyBorder="1" applyAlignment="1">
      <alignment/>
    </xf>
    <xf numFmtId="0" fontId="44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9" fontId="3" fillId="0" borderId="13" xfId="5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41" fillId="0" borderId="0" xfId="0" applyFont="1" applyFill="1" applyAlignment="1">
      <alignment horizontal="left"/>
    </xf>
    <xf numFmtId="193" fontId="44" fillId="0" borderId="10" xfId="0" applyNumberFormat="1" applyFont="1" applyFill="1" applyBorder="1" applyAlignment="1">
      <alignment horizontal="center"/>
    </xf>
    <xf numFmtId="193" fontId="44" fillId="0" borderId="10" xfId="45" applyNumberFormat="1" applyFont="1" applyFill="1" applyBorder="1" applyAlignment="1">
      <alignment horizontal="center"/>
    </xf>
    <xf numFmtId="193" fontId="44" fillId="0" borderId="13" xfId="45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193" fontId="44" fillId="0" borderId="0" xfId="4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193" fontId="3" fillId="0" borderId="12" xfId="45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93" fontId="3" fillId="0" borderId="13" xfId="45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47" fillId="0" borderId="0" xfId="0" applyFont="1" applyFill="1" applyAlignment="1">
      <alignment horizontal="right"/>
    </xf>
    <xf numFmtId="9" fontId="3" fillId="0" borderId="0" xfId="5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9" fontId="44" fillId="0" borderId="10" xfId="5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193" fontId="44" fillId="33" borderId="13" xfId="45" applyNumberFormat="1" applyFont="1" applyFill="1" applyBorder="1" applyAlignment="1">
      <alignment horizontal="center"/>
    </xf>
    <xf numFmtId="9" fontId="44" fillId="33" borderId="10" xfId="50" applyFont="1" applyFill="1" applyBorder="1" applyAlignment="1">
      <alignment horizontal="right"/>
    </xf>
    <xf numFmtId="0" fontId="0" fillId="33" borderId="0" xfId="0" applyFill="1" applyAlignment="1">
      <alignment/>
    </xf>
    <xf numFmtId="0" fontId="44" fillId="0" borderId="14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193" fontId="44" fillId="33" borderId="12" xfId="45" applyNumberFormat="1" applyFont="1" applyFill="1" applyBorder="1" applyAlignment="1">
      <alignment horizontal="center"/>
    </xf>
    <xf numFmtId="193" fontId="0" fillId="0" borderId="0" xfId="0" applyNumberFormat="1" applyFill="1" applyAlignment="1">
      <alignment horizontal="center"/>
    </xf>
    <xf numFmtId="193" fontId="44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93" fontId="0" fillId="0" borderId="0" xfId="0" applyNumberFormat="1" applyFill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9" fontId="35" fillId="33" borderId="0" xfId="50" applyFont="1" applyFill="1" applyAlignment="1">
      <alignment/>
    </xf>
    <xf numFmtId="9" fontId="35" fillId="34" borderId="0" xfId="50" applyFont="1" applyFill="1" applyAlignment="1">
      <alignment/>
    </xf>
    <xf numFmtId="0" fontId="41" fillId="0" borderId="0" xfId="0" applyFont="1" applyAlignment="1">
      <alignment/>
    </xf>
    <xf numFmtId="0" fontId="41" fillId="0" borderId="15" xfId="0" applyFont="1" applyBorder="1" applyAlignment="1">
      <alignment/>
    </xf>
    <xf numFmtId="201" fontId="0" fillId="0" borderId="0" xfId="0" applyNumberForma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22</xdr:row>
      <xdr:rowOff>152400</xdr:rowOff>
    </xdr:from>
    <xdr:to>
      <xdr:col>3</xdr:col>
      <xdr:colOff>1085850</xdr:colOff>
      <xdr:row>25</xdr:row>
      <xdr:rowOff>19050</xdr:rowOff>
    </xdr:to>
    <xdr:sp>
      <xdr:nvSpPr>
        <xdr:cNvPr id="1" name="Rettangolo 1"/>
        <xdr:cNvSpPr>
          <a:spLocks/>
        </xdr:cNvSpPr>
      </xdr:nvSpPr>
      <xdr:spPr>
        <a:xfrm>
          <a:off x="4448175" y="4410075"/>
          <a:ext cx="590550" cy="44767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 Mill</a:t>
          </a:r>
        </a:p>
      </xdr:txBody>
    </xdr:sp>
    <xdr:clientData/>
  </xdr:twoCellAnchor>
  <xdr:twoCellAnchor>
    <xdr:from>
      <xdr:col>4</xdr:col>
      <xdr:colOff>47625</xdr:colOff>
      <xdr:row>22</xdr:row>
      <xdr:rowOff>142875</xdr:rowOff>
    </xdr:from>
    <xdr:to>
      <xdr:col>4</xdr:col>
      <xdr:colOff>647700</xdr:colOff>
      <xdr:row>25</xdr:row>
      <xdr:rowOff>19050</xdr:rowOff>
    </xdr:to>
    <xdr:sp>
      <xdr:nvSpPr>
        <xdr:cNvPr id="2" name="Rettangolo 6"/>
        <xdr:cNvSpPr>
          <a:spLocks/>
        </xdr:cNvSpPr>
      </xdr:nvSpPr>
      <xdr:spPr>
        <a:xfrm>
          <a:off x="5638800" y="4400550"/>
          <a:ext cx="590550" cy="4572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Rot. kiln</a:t>
          </a:r>
        </a:p>
      </xdr:txBody>
    </xdr:sp>
    <xdr:clientData/>
  </xdr:twoCellAnchor>
  <xdr:twoCellAnchor>
    <xdr:from>
      <xdr:col>5</xdr:col>
      <xdr:colOff>76200</xdr:colOff>
      <xdr:row>21</xdr:row>
      <xdr:rowOff>19050</xdr:rowOff>
    </xdr:from>
    <xdr:to>
      <xdr:col>5</xdr:col>
      <xdr:colOff>657225</xdr:colOff>
      <xdr:row>23</xdr:row>
      <xdr:rowOff>95250</xdr:rowOff>
    </xdr:to>
    <xdr:sp>
      <xdr:nvSpPr>
        <xdr:cNvPr id="3" name="Rettangolo 7"/>
        <xdr:cNvSpPr>
          <a:spLocks/>
        </xdr:cNvSpPr>
      </xdr:nvSpPr>
      <xdr:spPr>
        <a:xfrm>
          <a:off x="6848475" y="4086225"/>
          <a:ext cx="581025" cy="4667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Cem.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Mill</a:t>
          </a:r>
        </a:p>
      </xdr:txBody>
    </xdr:sp>
    <xdr:clientData/>
  </xdr:twoCellAnchor>
  <xdr:twoCellAnchor>
    <xdr:from>
      <xdr:col>5</xdr:col>
      <xdr:colOff>57150</xdr:colOff>
      <xdr:row>24</xdr:row>
      <xdr:rowOff>85725</xdr:rowOff>
    </xdr:from>
    <xdr:to>
      <xdr:col>5</xdr:col>
      <xdr:colOff>638175</xdr:colOff>
      <xdr:row>26</xdr:row>
      <xdr:rowOff>171450</xdr:rowOff>
    </xdr:to>
    <xdr:sp>
      <xdr:nvSpPr>
        <xdr:cNvPr id="4" name="Rettangolo 8"/>
        <xdr:cNvSpPr>
          <a:spLocks/>
        </xdr:cNvSpPr>
      </xdr:nvSpPr>
      <xdr:spPr>
        <a:xfrm>
          <a:off x="6829425" y="4733925"/>
          <a:ext cx="581025" cy="4667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Cem.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Mill</a:t>
          </a:r>
        </a:p>
      </xdr:txBody>
    </xdr:sp>
    <xdr:clientData/>
  </xdr:twoCellAnchor>
  <xdr:twoCellAnchor>
    <xdr:from>
      <xdr:col>5</xdr:col>
      <xdr:colOff>1181100</xdr:colOff>
      <xdr:row>21</xdr:row>
      <xdr:rowOff>9525</xdr:rowOff>
    </xdr:from>
    <xdr:to>
      <xdr:col>6</xdr:col>
      <xdr:colOff>38100</xdr:colOff>
      <xdr:row>23</xdr:row>
      <xdr:rowOff>76200</xdr:rowOff>
    </xdr:to>
    <xdr:sp>
      <xdr:nvSpPr>
        <xdr:cNvPr id="5" name="Rettangolo 9"/>
        <xdr:cNvSpPr>
          <a:spLocks/>
        </xdr:cNvSpPr>
      </xdr:nvSpPr>
      <xdr:spPr>
        <a:xfrm>
          <a:off x="7953375" y="4076700"/>
          <a:ext cx="590550" cy="4572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Bag pack.</a:t>
          </a:r>
        </a:p>
      </xdr:txBody>
    </xdr:sp>
    <xdr:clientData/>
  </xdr:twoCellAnchor>
  <xdr:twoCellAnchor>
    <xdr:from>
      <xdr:col>5</xdr:col>
      <xdr:colOff>1162050</xdr:colOff>
      <xdr:row>24</xdr:row>
      <xdr:rowOff>85725</xdr:rowOff>
    </xdr:from>
    <xdr:to>
      <xdr:col>6</xdr:col>
      <xdr:colOff>28575</xdr:colOff>
      <xdr:row>26</xdr:row>
      <xdr:rowOff>171450</xdr:rowOff>
    </xdr:to>
    <xdr:sp>
      <xdr:nvSpPr>
        <xdr:cNvPr id="6" name="Rettangolo 10"/>
        <xdr:cNvSpPr>
          <a:spLocks/>
        </xdr:cNvSpPr>
      </xdr:nvSpPr>
      <xdr:spPr>
        <a:xfrm>
          <a:off x="7934325" y="4733925"/>
          <a:ext cx="600075" cy="4667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Bag pack.</a:t>
          </a:r>
        </a:p>
      </xdr:txBody>
    </xdr:sp>
    <xdr:clientData/>
  </xdr:twoCellAnchor>
  <xdr:twoCellAnchor>
    <xdr:from>
      <xdr:col>4</xdr:col>
      <xdr:colOff>781050</xdr:colOff>
      <xdr:row>23</xdr:row>
      <xdr:rowOff>9525</xdr:rowOff>
    </xdr:from>
    <xdr:to>
      <xdr:col>4</xdr:col>
      <xdr:colOff>1076325</xdr:colOff>
      <xdr:row>24</xdr:row>
      <xdr:rowOff>133350</xdr:rowOff>
    </xdr:to>
    <xdr:sp>
      <xdr:nvSpPr>
        <xdr:cNvPr id="7" name="Triangolo isoscele 2"/>
        <xdr:cNvSpPr>
          <a:spLocks/>
        </xdr:cNvSpPr>
      </xdr:nvSpPr>
      <xdr:spPr>
        <a:xfrm flipV="1">
          <a:off x="6372225" y="4467225"/>
          <a:ext cx="295275" cy="3143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1247775</xdr:colOff>
      <xdr:row>23</xdr:row>
      <xdr:rowOff>19050</xdr:rowOff>
    </xdr:from>
    <xdr:to>
      <xdr:col>3</xdr:col>
      <xdr:colOff>1543050</xdr:colOff>
      <xdr:row>24</xdr:row>
      <xdr:rowOff>142875</xdr:rowOff>
    </xdr:to>
    <xdr:sp>
      <xdr:nvSpPr>
        <xdr:cNvPr id="8" name="Triangolo isoscele 12"/>
        <xdr:cNvSpPr>
          <a:spLocks/>
        </xdr:cNvSpPr>
      </xdr:nvSpPr>
      <xdr:spPr>
        <a:xfrm flipV="1">
          <a:off x="5200650" y="4476750"/>
          <a:ext cx="295275" cy="3143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752475</xdr:colOff>
      <xdr:row>23</xdr:row>
      <xdr:rowOff>19050</xdr:rowOff>
    </xdr:from>
    <xdr:to>
      <xdr:col>5</xdr:col>
      <xdr:colOff>1047750</xdr:colOff>
      <xdr:row>24</xdr:row>
      <xdr:rowOff>142875</xdr:rowOff>
    </xdr:to>
    <xdr:sp>
      <xdr:nvSpPr>
        <xdr:cNvPr id="9" name="Triangolo isoscele 13"/>
        <xdr:cNvSpPr>
          <a:spLocks/>
        </xdr:cNvSpPr>
      </xdr:nvSpPr>
      <xdr:spPr>
        <a:xfrm flipV="1">
          <a:off x="7524750" y="4476750"/>
          <a:ext cx="304800" cy="3143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104775</xdr:rowOff>
    </xdr:from>
    <xdr:to>
      <xdr:col>7</xdr:col>
      <xdr:colOff>114300</xdr:colOff>
      <xdr:row>10</xdr:row>
      <xdr:rowOff>28575</xdr:rowOff>
    </xdr:to>
    <xdr:sp>
      <xdr:nvSpPr>
        <xdr:cNvPr id="1" name="Rettangolo 1"/>
        <xdr:cNvSpPr>
          <a:spLocks/>
        </xdr:cNvSpPr>
      </xdr:nvSpPr>
      <xdr:spPr>
        <a:xfrm>
          <a:off x="152400" y="1381125"/>
          <a:ext cx="6067425" cy="4953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Calculate the production capacity if each phases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in order to meet the 200kg/h   </a:t>
          </a:r>
        </a:p>
      </xdr:txBody>
    </xdr:sp>
    <xdr:clientData/>
  </xdr:twoCellAnchor>
  <xdr:twoCellAnchor>
    <xdr:from>
      <xdr:col>0</xdr:col>
      <xdr:colOff>114300</xdr:colOff>
      <xdr:row>18</xdr:row>
      <xdr:rowOff>133350</xdr:rowOff>
    </xdr:from>
    <xdr:to>
      <xdr:col>7</xdr:col>
      <xdr:colOff>76200</xdr:colOff>
      <xdr:row>21</xdr:row>
      <xdr:rowOff>66675</xdr:rowOff>
    </xdr:to>
    <xdr:sp>
      <xdr:nvSpPr>
        <xdr:cNvPr id="2" name="Rettangolo 2"/>
        <xdr:cNvSpPr>
          <a:spLocks/>
        </xdr:cNvSpPr>
      </xdr:nvSpPr>
      <xdr:spPr>
        <a:xfrm>
          <a:off x="114300" y="3438525"/>
          <a:ext cx="6067425" cy="504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Calculate the avaibility of all system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 Is a series system</a:t>
          </a:r>
        </a:p>
      </xdr:txBody>
    </xdr:sp>
    <xdr:clientData/>
  </xdr:twoCellAnchor>
  <xdr:twoCellAnchor editAs="oneCell">
    <xdr:from>
      <xdr:col>4</xdr:col>
      <xdr:colOff>981075</xdr:colOff>
      <xdr:row>18</xdr:row>
      <xdr:rowOff>142875</xdr:rowOff>
    </xdr:from>
    <xdr:to>
      <xdr:col>5</xdr:col>
      <xdr:colOff>981075</xdr:colOff>
      <xdr:row>21</xdr:row>
      <xdr:rowOff>28575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448050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32</xdr:row>
      <xdr:rowOff>133350</xdr:rowOff>
    </xdr:from>
    <xdr:to>
      <xdr:col>7</xdr:col>
      <xdr:colOff>76200</xdr:colOff>
      <xdr:row>35</xdr:row>
      <xdr:rowOff>66675</xdr:rowOff>
    </xdr:to>
    <xdr:sp>
      <xdr:nvSpPr>
        <xdr:cNvPr id="4" name="Rettangolo 6"/>
        <xdr:cNvSpPr>
          <a:spLocks/>
        </xdr:cNvSpPr>
      </xdr:nvSpPr>
      <xdr:spPr>
        <a:xfrm>
          <a:off x="114300" y="6029325"/>
          <a:ext cx="6067425" cy="504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Calculate the avaibility of all system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 increase the number of machine A2 since they have the lowest Avail. GRoup and they are not expensive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8</xdr:col>
      <xdr:colOff>66675</xdr:colOff>
      <xdr:row>34</xdr:row>
      <xdr:rowOff>0</xdr:rowOff>
    </xdr:from>
    <xdr:to>
      <xdr:col>21</xdr:col>
      <xdr:colOff>285750</xdr:colOff>
      <xdr:row>46</xdr:row>
      <xdr:rowOff>152400</xdr:rowOff>
    </xdr:to>
    <xdr:sp>
      <xdr:nvSpPr>
        <xdr:cNvPr id="5" name="Rettangolo 8"/>
        <xdr:cNvSpPr>
          <a:spLocks/>
        </xdr:cNvSpPr>
      </xdr:nvSpPr>
      <xdr:spPr>
        <a:xfrm>
          <a:off x="6781800" y="6276975"/>
          <a:ext cx="8324850" cy="24384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Working state    Calcualte Availability Group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OK--&gt;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meet the capacity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KO--&gt;  not meet the capacity
</a:t>
          </a:r>
        </a:p>
      </xdr:txBody>
    </xdr:sp>
    <xdr:clientData/>
  </xdr:twoCellAnchor>
  <xdr:twoCellAnchor editAs="oneCell">
    <xdr:from>
      <xdr:col>8</xdr:col>
      <xdr:colOff>209550</xdr:colOff>
      <xdr:row>35</xdr:row>
      <xdr:rowOff>104775</xdr:rowOff>
    </xdr:from>
    <xdr:to>
      <xdr:col>12</xdr:col>
      <xdr:colOff>114300</xdr:colOff>
      <xdr:row>43</xdr:row>
      <xdr:rowOff>57150</xdr:rowOff>
    </xdr:to>
    <xdr:pic>
      <xdr:nvPicPr>
        <xdr:cNvPr id="6" name="Immagin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6572250"/>
          <a:ext cx="23431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533400</xdr:colOff>
      <xdr:row>35</xdr:row>
      <xdr:rowOff>171450</xdr:rowOff>
    </xdr:from>
    <xdr:to>
      <xdr:col>21</xdr:col>
      <xdr:colOff>228600</xdr:colOff>
      <xdr:row>45</xdr:row>
      <xdr:rowOff>133350</xdr:rowOff>
    </xdr:to>
    <xdr:pic>
      <xdr:nvPicPr>
        <xdr:cNvPr id="7" name="Immagin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96700" y="6638925"/>
          <a:ext cx="33528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38</xdr:row>
      <xdr:rowOff>66675</xdr:rowOff>
    </xdr:from>
    <xdr:to>
      <xdr:col>8</xdr:col>
      <xdr:colOff>57150</xdr:colOff>
      <xdr:row>38</xdr:row>
      <xdr:rowOff>95250</xdr:rowOff>
    </xdr:to>
    <xdr:sp>
      <xdr:nvSpPr>
        <xdr:cNvPr id="8" name="Connettore 2 13"/>
        <xdr:cNvSpPr>
          <a:spLocks/>
        </xdr:cNvSpPr>
      </xdr:nvSpPr>
      <xdr:spPr>
        <a:xfrm>
          <a:off x="5524500" y="7105650"/>
          <a:ext cx="1247775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45</xdr:row>
      <xdr:rowOff>133350</xdr:rowOff>
    </xdr:from>
    <xdr:to>
      <xdr:col>7</xdr:col>
      <xdr:colOff>76200</xdr:colOff>
      <xdr:row>48</xdr:row>
      <xdr:rowOff>57150</xdr:rowOff>
    </xdr:to>
    <xdr:sp>
      <xdr:nvSpPr>
        <xdr:cNvPr id="9" name="Rettangolo 15"/>
        <xdr:cNvSpPr>
          <a:spLocks/>
        </xdr:cNvSpPr>
      </xdr:nvSpPr>
      <xdr:spPr>
        <a:xfrm>
          <a:off x="114300" y="8505825"/>
          <a:ext cx="6067425" cy="4953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Calculate the avaibility of all system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 increase the number of machine A1 since they are the  cheapest and the avail group is low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8</xdr:col>
      <xdr:colOff>47625</xdr:colOff>
      <xdr:row>47</xdr:row>
      <xdr:rowOff>133350</xdr:rowOff>
    </xdr:from>
    <xdr:to>
      <xdr:col>21</xdr:col>
      <xdr:colOff>257175</xdr:colOff>
      <xdr:row>56</xdr:row>
      <xdr:rowOff>47625</xdr:rowOff>
    </xdr:to>
    <xdr:sp>
      <xdr:nvSpPr>
        <xdr:cNvPr id="10" name="Rettangolo 17"/>
        <xdr:cNvSpPr>
          <a:spLocks/>
        </xdr:cNvSpPr>
      </xdr:nvSpPr>
      <xdr:spPr>
        <a:xfrm>
          <a:off x="6762750" y="8886825"/>
          <a:ext cx="8315325" cy="1600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parallel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Calcualte Availability Group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114300</xdr:colOff>
      <xdr:row>60</xdr:row>
      <xdr:rowOff>133350</xdr:rowOff>
    </xdr:from>
    <xdr:to>
      <xdr:col>7</xdr:col>
      <xdr:colOff>76200</xdr:colOff>
      <xdr:row>63</xdr:row>
      <xdr:rowOff>66675</xdr:rowOff>
    </xdr:to>
    <xdr:sp>
      <xdr:nvSpPr>
        <xdr:cNvPr id="11" name="Rettangolo 19"/>
        <xdr:cNvSpPr>
          <a:spLocks/>
        </xdr:cNvSpPr>
      </xdr:nvSpPr>
      <xdr:spPr>
        <a:xfrm>
          <a:off x="114300" y="11315700"/>
          <a:ext cx="6067425" cy="504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Calculate the avaibility of all system.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 increase number of machine A2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0</xdr:col>
      <xdr:colOff>104775</xdr:colOff>
      <xdr:row>73</xdr:row>
      <xdr:rowOff>38100</xdr:rowOff>
    </xdr:from>
    <xdr:to>
      <xdr:col>7</xdr:col>
      <xdr:colOff>161925</xdr:colOff>
      <xdr:row>76</xdr:row>
      <xdr:rowOff>171450</xdr:rowOff>
    </xdr:to>
    <xdr:sp>
      <xdr:nvSpPr>
        <xdr:cNvPr id="12" name="Rettangolo 20"/>
        <xdr:cNvSpPr>
          <a:spLocks/>
        </xdr:cNvSpPr>
      </xdr:nvSpPr>
      <xdr:spPr>
        <a:xfrm>
          <a:off x="104775" y="13620750"/>
          <a:ext cx="6162675" cy="7048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Calculate the avaibility of all system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 increase the number  of machine C2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 (in order to meet the capacity are necessary at least two working machine)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0</xdr:col>
      <xdr:colOff>104775</xdr:colOff>
      <xdr:row>87</xdr:row>
      <xdr:rowOff>38100</xdr:rowOff>
    </xdr:from>
    <xdr:to>
      <xdr:col>7</xdr:col>
      <xdr:colOff>161925</xdr:colOff>
      <xdr:row>90</xdr:row>
      <xdr:rowOff>171450</xdr:rowOff>
    </xdr:to>
    <xdr:sp>
      <xdr:nvSpPr>
        <xdr:cNvPr id="13" name="Rettangolo 21"/>
        <xdr:cNvSpPr>
          <a:spLocks/>
        </xdr:cNvSpPr>
      </xdr:nvSpPr>
      <xdr:spPr>
        <a:xfrm>
          <a:off x="104775" y="16211550"/>
          <a:ext cx="6162675" cy="7048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Calculate the avaibility of all system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 increase number of machine c1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 (parallel machine)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5</xdr:col>
      <xdr:colOff>1057275</xdr:colOff>
      <xdr:row>50</xdr:row>
      <xdr:rowOff>133350</xdr:rowOff>
    </xdr:from>
    <xdr:to>
      <xdr:col>8</xdr:col>
      <xdr:colOff>47625</xdr:colOff>
      <xdr:row>51</xdr:row>
      <xdr:rowOff>180975</xdr:rowOff>
    </xdr:to>
    <xdr:sp>
      <xdr:nvSpPr>
        <xdr:cNvPr id="14" name="Connettore 2 22"/>
        <xdr:cNvSpPr>
          <a:spLocks/>
        </xdr:cNvSpPr>
      </xdr:nvSpPr>
      <xdr:spPr>
        <a:xfrm>
          <a:off x="5476875" y="9439275"/>
          <a:ext cx="1285875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2">
      <selection activeCell="C34" sqref="C32:G34"/>
    </sheetView>
  </sheetViews>
  <sheetFormatPr defaultColWidth="9.140625" defaultRowHeight="15"/>
  <cols>
    <col min="1" max="1" width="5.7109375" style="5" bestFit="1" customWidth="1"/>
    <col min="2" max="2" width="28.57421875" style="5" customWidth="1"/>
    <col min="3" max="3" width="25.00390625" style="5" customWidth="1"/>
    <col min="4" max="4" width="24.57421875" style="5" customWidth="1"/>
    <col min="5" max="5" width="17.7109375" style="5" customWidth="1"/>
    <col min="6" max="6" width="26.00390625" style="2" customWidth="1"/>
    <col min="7" max="7" width="19.140625" style="2" customWidth="1"/>
    <col min="8" max="8" width="20.7109375" style="2" customWidth="1"/>
    <col min="9" max="9" width="19.28125" style="2" customWidth="1"/>
    <col min="10" max="10" width="16.7109375" style="2" customWidth="1"/>
    <col min="11" max="11" width="13.7109375" style="2" bestFit="1" customWidth="1"/>
    <col min="12" max="12" width="14.8515625" style="2" customWidth="1"/>
    <col min="13" max="13" width="7.28125" style="2" customWidth="1"/>
    <col min="14" max="15" width="9.140625" style="2" customWidth="1"/>
    <col min="16" max="16" width="15.00390625" style="2" customWidth="1"/>
    <col min="17" max="16384" width="9.140625" style="2" customWidth="1"/>
  </cols>
  <sheetData>
    <row r="1" ht="17.25">
      <c r="B1" s="21" t="s">
        <v>32</v>
      </c>
    </row>
    <row r="2" ht="15">
      <c r="D2" s="22"/>
    </row>
    <row r="3" spans="1:2" ht="18" thickBot="1">
      <c r="A3" s="14"/>
      <c r="B3" s="21"/>
    </row>
    <row r="4" spans="2:4" ht="15" thickBot="1">
      <c r="B4" s="37" t="s">
        <v>16</v>
      </c>
      <c r="C4" s="6">
        <v>320</v>
      </c>
      <c r="D4" s="38" t="s">
        <v>17</v>
      </c>
    </row>
    <row r="5" spans="2:4" ht="15" thickBot="1">
      <c r="B5" s="37" t="s">
        <v>18</v>
      </c>
      <c r="C5" s="6">
        <v>50</v>
      </c>
      <c r="D5" s="38" t="s">
        <v>19</v>
      </c>
    </row>
    <row r="6" spans="2:9" ht="15" thickBot="1">
      <c r="B6" s="37" t="s">
        <v>20</v>
      </c>
      <c r="C6" s="6">
        <v>0.88</v>
      </c>
      <c r="D6" s="38" t="s">
        <v>21</v>
      </c>
      <c r="I6" s="42"/>
    </row>
    <row r="7" spans="2:4" ht="14.25">
      <c r="B7" s="31"/>
      <c r="C7" s="18"/>
      <c r="D7" s="31"/>
    </row>
    <row r="8" ht="15" thickBot="1">
      <c r="B8" s="12"/>
    </row>
    <row r="9" spans="2:8" ht="15" thickBot="1">
      <c r="B9" s="23"/>
      <c r="C9" s="1" t="s">
        <v>11</v>
      </c>
      <c r="D9" s="24"/>
      <c r="E9" s="2"/>
      <c r="F9" s="13"/>
      <c r="G9" s="1" t="s">
        <v>0</v>
      </c>
      <c r="H9" s="1" t="s">
        <v>1</v>
      </c>
    </row>
    <row r="10" spans="2:8" ht="15" thickBot="1">
      <c r="B10" s="3" t="s">
        <v>2</v>
      </c>
      <c r="C10" s="25">
        <v>4500</v>
      </c>
      <c r="D10" s="26" t="s">
        <v>3</v>
      </c>
      <c r="E10" s="2"/>
      <c r="F10" s="3" t="s">
        <v>2</v>
      </c>
      <c r="G10" s="26">
        <v>35</v>
      </c>
      <c r="H10" s="26">
        <v>3</v>
      </c>
    </row>
    <row r="11" spans="2:8" ht="15" thickBot="1">
      <c r="B11" s="4" t="s">
        <v>4</v>
      </c>
      <c r="C11" s="27">
        <v>4000</v>
      </c>
      <c r="D11" s="28" t="s">
        <v>5</v>
      </c>
      <c r="E11" s="2"/>
      <c r="F11" s="4" t="s">
        <v>4</v>
      </c>
      <c r="G11" s="28">
        <v>30</v>
      </c>
      <c r="H11" s="28">
        <v>2</v>
      </c>
    </row>
    <row r="12" spans="2:8" ht="15" thickBot="1">
      <c r="B12" s="4" t="s">
        <v>6</v>
      </c>
      <c r="C12" s="27">
        <v>3500</v>
      </c>
      <c r="D12" s="28" t="s">
        <v>7</v>
      </c>
      <c r="E12" s="2"/>
      <c r="F12" s="4" t="s">
        <v>6</v>
      </c>
      <c r="G12" s="28">
        <v>40</v>
      </c>
      <c r="H12" s="28">
        <v>2</v>
      </c>
    </row>
    <row r="13" spans="2:8" ht="15" thickBot="1">
      <c r="B13" s="4" t="s">
        <v>8</v>
      </c>
      <c r="C13" s="27">
        <v>80000</v>
      </c>
      <c r="D13" s="28" t="s">
        <v>9</v>
      </c>
      <c r="E13" s="2"/>
      <c r="F13" s="4" t="s">
        <v>8</v>
      </c>
      <c r="G13" s="28">
        <v>50</v>
      </c>
      <c r="H13" s="28">
        <v>1</v>
      </c>
    </row>
    <row r="14" spans="2:5" ht="15" thickBot="1">
      <c r="B14" s="2"/>
      <c r="C14" s="2"/>
      <c r="D14" s="2"/>
      <c r="E14" s="2"/>
    </row>
    <row r="15" spans="2:10" ht="15" thickBot="1">
      <c r="B15" s="10"/>
      <c r="C15" s="1" t="s">
        <v>10</v>
      </c>
      <c r="F15" s="13"/>
      <c r="G15" s="33" t="s">
        <v>11</v>
      </c>
      <c r="H15" s="13"/>
      <c r="I15" s="33" t="s">
        <v>12</v>
      </c>
      <c r="J15" s="13"/>
    </row>
    <row r="16" spans="2:10" ht="15" thickBot="1">
      <c r="B16" s="3" t="s">
        <v>2</v>
      </c>
      <c r="C16" s="11">
        <f>G10/SUM(G10:H10)</f>
        <v>0.9210526315789473</v>
      </c>
      <c r="F16" s="6" t="s">
        <v>2</v>
      </c>
      <c r="G16" s="15">
        <f>C10/C6</f>
        <v>5113.636363636364</v>
      </c>
      <c r="H16" s="7" t="s">
        <v>7</v>
      </c>
      <c r="I16" s="16">
        <f>C16*G16</f>
        <v>4709.928229665072</v>
      </c>
      <c r="J16" s="7" t="s">
        <v>7</v>
      </c>
    </row>
    <row r="17" spans="1:11" ht="15.75" thickBot="1">
      <c r="A17" s="29">
        <v>1</v>
      </c>
      <c r="B17" s="4" t="s">
        <v>4</v>
      </c>
      <c r="C17" s="11">
        <f>G11/SUM(G11:H11)</f>
        <v>0.9375</v>
      </c>
      <c r="E17" s="29">
        <v>2</v>
      </c>
      <c r="F17" s="8" t="s">
        <v>4</v>
      </c>
      <c r="G17" s="16">
        <f>C11/C6</f>
        <v>4545.454545454545</v>
      </c>
      <c r="H17" s="9" t="s">
        <v>7</v>
      </c>
      <c r="I17" s="17">
        <f>C17*G17</f>
        <v>4261.363636363636</v>
      </c>
      <c r="J17" s="9" t="s">
        <v>7</v>
      </c>
      <c r="K17" s="29">
        <v>3</v>
      </c>
    </row>
    <row r="18" spans="2:10" ht="15" thickBot="1">
      <c r="B18" s="4" t="s">
        <v>6</v>
      </c>
      <c r="C18" s="11">
        <f>G12/SUM(G12:H12)</f>
        <v>0.9523809523809523</v>
      </c>
      <c r="F18" s="8" t="s">
        <v>6</v>
      </c>
      <c r="G18" s="16">
        <f>C12</f>
        <v>3500</v>
      </c>
      <c r="H18" s="9" t="s">
        <v>7</v>
      </c>
      <c r="I18" s="17">
        <f>C18*G18</f>
        <v>3333.333333333333</v>
      </c>
      <c r="J18" s="9" t="s">
        <v>7</v>
      </c>
    </row>
    <row r="19" spans="2:10" ht="15" thickBot="1">
      <c r="B19" s="4" t="s">
        <v>8</v>
      </c>
      <c r="C19" s="11">
        <f>G13/SUM(G13:H13)</f>
        <v>0.9803921568627451</v>
      </c>
      <c r="F19" s="8" t="s">
        <v>8</v>
      </c>
      <c r="G19" s="16">
        <f>C13*C5/1000</f>
        <v>4000</v>
      </c>
      <c r="H19" s="9" t="s">
        <v>7</v>
      </c>
      <c r="I19" s="17">
        <f>C19*G19</f>
        <v>3921.5686274509803</v>
      </c>
      <c r="J19" s="9" t="s">
        <v>7</v>
      </c>
    </row>
    <row r="20" spans="2:10" ht="15" thickBot="1">
      <c r="B20" s="20"/>
      <c r="C20" s="30"/>
      <c r="F20" s="18"/>
      <c r="G20" s="19"/>
      <c r="H20" s="31"/>
      <c r="I20" s="19"/>
      <c r="J20" s="31"/>
    </row>
    <row r="21" spans="2:10" ht="15" thickBot="1">
      <c r="B21" s="20"/>
      <c r="C21" s="30"/>
      <c r="H21" s="13"/>
      <c r="I21" s="33" t="s">
        <v>12</v>
      </c>
      <c r="J21" s="13"/>
    </row>
    <row r="22" spans="2:10" ht="15" thickBot="1">
      <c r="B22" s="20"/>
      <c r="C22" s="30"/>
      <c r="H22" s="6" t="s">
        <v>2</v>
      </c>
      <c r="I22" s="16">
        <f>I16</f>
        <v>4709.928229665072</v>
      </c>
      <c r="J22" s="7" t="s">
        <v>7</v>
      </c>
    </row>
    <row r="23" spans="2:11" ht="15.75" thickBot="1">
      <c r="B23" s="20"/>
      <c r="C23" s="30"/>
      <c r="H23" s="8" t="s">
        <v>4</v>
      </c>
      <c r="I23" s="34">
        <f>I17</f>
        <v>4261.363636363636</v>
      </c>
      <c r="J23" s="9" t="s">
        <v>7</v>
      </c>
      <c r="K23" s="29">
        <v>4</v>
      </c>
    </row>
    <row r="24" spans="2:10" ht="15" thickBot="1">
      <c r="B24" s="20"/>
      <c r="C24" s="30"/>
      <c r="H24" s="8" t="s">
        <v>13</v>
      </c>
      <c r="I24" s="17">
        <f>G18*2*1*(C18*C18)+G18*2*1*(C18*(1-C18))</f>
        <v>6666.666666666667</v>
      </c>
      <c r="J24" s="9" t="s">
        <v>7</v>
      </c>
    </row>
    <row r="25" spans="2:11" ht="15" thickBot="1">
      <c r="B25" s="20"/>
      <c r="C25" s="30"/>
      <c r="H25" s="8" t="s">
        <v>14</v>
      </c>
      <c r="I25" s="17">
        <f>G19*2*1*(C19*C19)+G19*1*2*(C19*(1-C19))</f>
        <v>7843.137254901961</v>
      </c>
      <c r="J25" s="9" t="s">
        <v>7</v>
      </c>
      <c r="K25" s="44"/>
    </row>
    <row r="26" spans="2:10" ht="15" thickBot="1">
      <c r="B26" s="20"/>
      <c r="C26" s="30"/>
      <c r="F26" s="18"/>
      <c r="G26" s="19"/>
      <c r="H26" s="31"/>
      <c r="I26" s="19"/>
      <c r="J26" s="31"/>
    </row>
    <row r="27" spans="2:10" ht="15" thickBot="1">
      <c r="B27" s="20"/>
      <c r="C27" s="30"/>
      <c r="F27" s="18"/>
      <c r="G27" s="19"/>
      <c r="H27" s="13"/>
      <c r="I27" s="33" t="s">
        <v>12</v>
      </c>
      <c r="J27" s="13"/>
    </row>
    <row r="28" spans="2:10" ht="15" thickBot="1">
      <c r="B28" s="20"/>
      <c r="C28" s="30"/>
      <c r="F28" s="18"/>
      <c r="G28" s="19"/>
      <c r="H28" s="6" t="s">
        <v>2</v>
      </c>
      <c r="I28" s="32">
        <f>MIN(I$22:I$25)/I22</f>
        <v>0.9047619047619047</v>
      </c>
      <c r="J28" s="7" t="s">
        <v>7</v>
      </c>
    </row>
    <row r="29" spans="2:11" ht="15.75" thickBot="1">
      <c r="B29" s="20"/>
      <c r="C29" s="30"/>
      <c r="F29" s="18"/>
      <c r="G29" s="19"/>
      <c r="H29" s="8" t="s">
        <v>4</v>
      </c>
      <c r="I29" s="35">
        <f>MIN(I$22:I$25)/I23</f>
        <v>1</v>
      </c>
      <c r="J29" s="9" t="s">
        <v>7</v>
      </c>
      <c r="K29" s="29">
        <v>5</v>
      </c>
    </row>
    <row r="30" spans="2:10" ht="15" thickBot="1">
      <c r="B30" s="20"/>
      <c r="C30" s="30"/>
      <c r="F30" s="18"/>
      <c r="G30" s="19"/>
      <c r="H30" s="8" t="s">
        <v>13</v>
      </c>
      <c r="I30" s="32">
        <f>MIN(I$22:I$25)/I24</f>
        <v>0.6392045454545454</v>
      </c>
      <c r="J30" s="9" t="s">
        <v>7</v>
      </c>
    </row>
    <row r="31" spans="2:10" ht="15" thickBot="1">
      <c r="B31" s="20"/>
      <c r="C31" s="30"/>
      <c r="D31" s="40"/>
      <c r="E31" s="40"/>
      <c r="F31" s="41"/>
      <c r="G31" s="19"/>
      <c r="H31" s="8" t="s">
        <v>14</v>
      </c>
      <c r="I31" s="32">
        <f>MIN(I$22:I$25)/I25</f>
        <v>0.5433238636363636</v>
      </c>
      <c r="J31" s="9" t="s">
        <v>7</v>
      </c>
    </row>
    <row r="32" spans="2:10" ht="14.25">
      <c r="B32" s="20"/>
      <c r="C32" s="30"/>
      <c r="D32" s="40"/>
      <c r="E32" s="40"/>
      <c r="F32" s="18"/>
      <c r="G32" s="19"/>
      <c r="H32" s="31"/>
      <c r="I32" s="19"/>
      <c r="J32" s="31"/>
    </row>
    <row r="33" spans="4:9" ht="14.25">
      <c r="D33" s="51"/>
      <c r="E33" s="40"/>
      <c r="F33" s="41"/>
      <c r="H33" s="36"/>
      <c r="I33" s="2" t="s">
        <v>15</v>
      </c>
    </row>
    <row r="34" ht="15" thickBot="1">
      <c r="D34" s="40"/>
    </row>
    <row r="35" spans="4:10" ht="15" thickBot="1">
      <c r="D35" s="40"/>
      <c r="E35" s="40"/>
      <c r="H35" s="6" t="s">
        <v>22</v>
      </c>
      <c r="I35" s="39">
        <f>I23*C4</f>
        <v>1363636.3636363635</v>
      </c>
      <c r="J35" s="7" t="s">
        <v>23</v>
      </c>
    </row>
    <row r="36" spans="4:5" ht="14.25">
      <c r="D36" s="40"/>
      <c r="E36" s="4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zoomScalePageLayoutView="0" workbookViewId="0" topLeftCell="A2">
      <selection activeCell="H2" sqref="H2"/>
    </sheetView>
  </sheetViews>
  <sheetFormatPr defaultColWidth="9.140625" defaultRowHeight="15"/>
  <cols>
    <col min="1" max="2" width="11.28125" style="0" bestFit="1" customWidth="1"/>
    <col min="3" max="3" width="13.57421875" style="0" bestFit="1" customWidth="1"/>
    <col min="4" max="4" width="14.57421875" style="0" bestFit="1" customWidth="1"/>
    <col min="5" max="5" width="15.57421875" style="0" bestFit="1" customWidth="1"/>
    <col min="6" max="6" width="16.140625" style="0" bestFit="1" customWidth="1"/>
    <col min="15" max="15" width="11.8515625" style="0" customWidth="1"/>
  </cols>
  <sheetData>
    <row r="1" spans="1:7" ht="14.25">
      <c r="A1" s="50" t="s">
        <v>33</v>
      </c>
      <c r="B1" s="50" t="s">
        <v>34</v>
      </c>
      <c r="C1" s="50" t="s">
        <v>35</v>
      </c>
      <c r="D1" s="50" t="s">
        <v>36</v>
      </c>
      <c r="E1" s="50" t="s">
        <v>37</v>
      </c>
      <c r="F1" s="50" t="s">
        <v>38</v>
      </c>
      <c r="G1" s="50" t="s">
        <v>39</v>
      </c>
    </row>
    <row r="2" spans="1:15" ht="14.25">
      <c r="A2" s="45" t="s">
        <v>25</v>
      </c>
      <c r="B2" s="45">
        <v>0.95</v>
      </c>
      <c r="C2" s="45">
        <v>150</v>
      </c>
      <c r="D2" s="45">
        <v>0.07</v>
      </c>
      <c r="E2" s="45">
        <v>50</v>
      </c>
      <c r="F2" s="45">
        <v>0.02</v>
      </c>
      <c r="G2" s="45">
        <v>4</v>
      </c>
      <c r="O2" s="43"/>
    </row>
    <row r="3" spans="1:15" ht="14.25">
      <c r="A3" s="45" t="s">
        <v>26</v>
      </c>
      <c r="B3" s="45">
        <v>0.9</v>
      </c>
      <c r="C3" s="45">
        <v>70</v>
      </c>
      <c r="D3" s="45">
        <v>0.1</v>
      </c>
      <c r="E3" s="45">
        <v>70</v>
      </c>
      <c r="F3" s="45">
        <v>0.015</v>
      </c>
      <c r="G3" s="45">
        <v>3</v>
      </c>
      <c r="O3" s="43"/>
    </row>
    <row r="4" spans="1:15" ht="14.25">
      <c r="A4" s="45" t="s">
        <v>27</v>
      </c>
      <c r="B4" s="45">
        <v>0.95</v>
      </c>
      <c r="C4" s="45">
        <v>140</v>
      </c>
      <c r="D4" s="45">
        <v>0.05</v>
      </c>
      <c r="E4" s="45">
        <v>800</v>
      </c>
      <c r="F4" s="45">
        <v>0.04</v>
      </c>
      <c r="G4" s="45">
        <v>5</v>
      </c>
      <c r="O4" s="43"/>
    </row>
    <row r="5" spans="1:7" ht="14.25">
      <c r="A5" s="45" t="s">
        <v>28</v>
      </c>
      <c r="B5" s="45">
        <v>0.9</v>
      </c>
      <c r="C5" s="45">
        <v>260</v>
      </c>
      <c r="D5" s="45">
        <v>0.08</v>
      </c>
      <c r="E5" s="45">
        <v>150</v>
      </c>
      <c r="F5" s="45">
        <v>0.008</v>
      </c>
      <c r="G5" s="45">
        <v>6</v>
      </c>
    </row>
    <row r="6" spans="1:7" ht="14.25">
      <c r="A6" s="45" t="s">
        <v>29</v>
      </c>
      <c r="B6" s="45">
        <v>0.9</v>
      </c>
      <c r="C6" s="45">
        <v>160</v>
      </c>
      <c r="D6" s="45">
        <v>0.1</v>
      </c>
      <c r="E6" s="45">
        <v>300</v>
      </c>
      <c r="F6" s="45">
        <v>0.005</v>
      </c>
      <c r="G6" s="45">
        <v>5</v>
      </c>
    </row>
    <row r="12" spans="1:7" ht="14.25">
      <c r="A12" s="50" t="s">
        <v>33</v>
      </c>
      <c r="B12" s="50" t="s">
        <v>34</v>
      </c>
      <c r="C12" s="50" t="s">
        <v>35</v>
      </c>
      <c r="D12" s="50" t="s">
        <v>36</v>
      </c>
      <c r="E12" s="50" t="s">
        <v>42</v>
      </c>
      <c r="F12" s="50" t="s">
        <v>40</v>
      </c>
      <c r="G12" s="45"/>
    </row>
    <row r="13" spans="1:7" ht="14.25">
      <c r="A13" s="45" t="s">
        <v>25</v>
      </c>
      <c r="B13" s="45">
        <v>0.95</v>
      </c>
      <c r="C13" s="45">
        <v>150</v>
      </c>
      <c r="D13" s="45">
        <v>0.07</v>
      </c>
      <c r="E13" s="46">
        <f>E15/(1-D13)</f>
        <v>123.02846878767747</v>
      </c>
      <c r="F13" s="45">
        <f>CEILING(E13/(C13*B13),1)</f>
        <v>1</v>
      </c>
      <c r="G13" s="45"/>
    </row>
    <row r="14" spans="1:7" ht="14.25">
      <c r="A14" s="45" t="s">
        <v>26</v>
      </c>
      <c r="B14" s="45">
        <v>0.9</v>
      </c>
      <c r="C14" s="45">
        <v>70</v>
      </c>
      <c r="D14" s="45">
        <v>0.1</v>
      </c>
      <c r="E14" s="46">
        <f>E16/(1-D14)/2</f>
        <v>120.77294685990337</v>
      </c>
      <c r="F14" s="45">
        <f>CEILING(E14/(C14*B14),1)</f>
        <v>2</v>
      </c>
      <c r="G14" s="45"/>
    </row>
    <row r="15" spans="1:7" ht="14.25">
      <c r="A15" s="45" t="s">
        <v>27</v>
      </c>
      <c r="B15" s="45">
        <v>0.95</v>
      </c>
      <c r="C15" s="45">
        <v>140</v>
      </c>
      <c r="D15" s="45">
        <v>0.05</v>
      </c>
      <c r="E15" s="46">
        <f>E16/(1-D15)/2</f>
        <v>114.41647597254004</v>
      </c>
      <c r="F15" s="45">
        <f>CEILING(E15/(C15*B15),1)</f>
        <v>1</v>
      </c>
      <c r="G15" s="45"/>
    </row>
    <row r="16" spans="1:7" ht="14.25">
      <c r="A16" s="45" t="s">
        <v>28</v>
      </c>
      <c r="B16" s="45">
        <v>0.9</v>
      </c>
      <c r="C16" s="45">
        <v>260</v>
      </c>
      <c r="D16" s="45">
        <v>0.08</v>
      </c>
      <c r="E16" s="46">
        <f>E17/(1-D16)</f>
        <v>217.39130434782606</v>
      </c>
      <c r="F16" s="45">
        <f>CEILING(E16/(C16*B16),1)</f>
        <v>1</v>
      </c>
      <c r="G16" s="45"/>
    </row>
    <row r="17" spans="1:7" ht="14.25">
      <c r="A17" s="45" t="s">
        <v>29</v>
      </c>
      <c r="B17" s="45">
        <v>0.9</v>
      </c>
      <c r="C17" s="45">
        <v>160</v>
      </c>
      <c r="D17" s="45">
        <v>0.1</v>
      </c>
      <c r="E17" s="46">
        <f>E18/(1-D17)</f>
        <v>200</v>
      </c>
      <c r="F17" s="45">
        <f>CEILING(E17/(C17*B17),1)</f>
        <v>2</v>
      </c>
      <c r="G17" s="45"/>
    </row>
    <row r="18" spans="4:6" ht="14.25">
      <c r="D18" t="s">
        <v>30</v>
      </c>
      <c r="E18">
        <v>180</v>
      </c>
      <c r="F18" s="45"/>
    </row>
    <row r="23" spans="1:7" ht="14.25">
      <c r="A23" s="50" t="s">
        <v>33</v>
      </c>
      <c r="B23" s="50" t="s">
        <v>34</v>
      </c>
      <c r="C23" s="50" t="s">
        <v>35</v>
      </c>
      <c r="D23" s="50" t="s">
        <v>36</v>
      </c>
      <c r="E23" s="50" t="s">
        <v>40</v>
      </c>
      <c r="F23" s="50" t="s">
        <v>41</v>
      </c>
      <c r="G23" s="45"/>
    </row>
    <row r="24" spans="1:7" ht="14.25">
      <c r="A24" s="45" t="s">
        <v>25</v>
      </c>
      <c r="B24" s="45">
        <v>0.95</v>
      </c>
      <c r="C24" s="45">
        <v>150</v>
      </c>
      <c r="D24" s="45">
        <v>0.07</v>
      </c>
      <c r="E24" s="46">
        <v>1</v>
      </c>
      <c r="F24" s="45">
        <f>B24</f>
        <v>0.95</v>
      </c>
      <c r="G24" s="45"/>
    </row>
    <row r="25" spans="1:7" ht="14.25">
      <c r="A25" s="45" t="s">
        <v>26</v>
      </c>
      <c r="B25" s="45">
        <v>0.9</v>
      </c>
      <c r="C25" s="45">
        <v>70</v>
      </c>
      <c r="D25" s="45">
        <v>0.1</v>
      </c>
      <c r="E25" s="46">
        <v>2</v>
      </c>
      <c r="F25" s="45">
        <f>B25*B25</f>
        <v>0.81</v>
      </c>
      <c r="G25" s="45"/>
    </row>
    <row r="26" spans="1:7" ht="14.25">
      <c r="A26" s="45" t="s">
        <v>27</v>
      </c>
      <c r="B26" s="45">
        <v>0.95</v>
      </c>
      <c r="C26" s="45">
        <v>140</v>
      </c>
      <c r="D26" s="45">
        <v>0.05</v>
      </c>
      <c r="E26" s="46">
        <v>1</v>
      </c>
      <c r="F26" s="45">
        <f>B26</f>
        <v>0.95</v>
      </c>
      <c r="G26" s="45"/>
    </row>
    <row r="27" spans="1:7" ht="14.25">
      <c r="A27" s="45" t="s">
        <v>28</v>
      </c>
      <c r="B27" s="45">
        <v>0.9</v>
      </c>
      <c r="C27" s="45">
        <v>260</v>
      </c>
      <c r="D27" s="45">
        <v>0.08</v>
      </c>
      <c r="E27" s="46">
        <v>1</v>
      </c>
      <c r="F27" s="45">
        <f>B27</f>
        <v>0.9</v>
      </c>
      <c r="G27" s="45"/>
    </row>
    <row r="28" spans="1:7" ht="14.25">
      <c r="A28" s="45" t="s">
        <v>29</v>
      </c>
      <c r="B28" s="45">
        <v>0.9</v>
      </c>
      <c r="C28" s="45">
        <v>160</v>
      </c>
      <c r="D28" s="45">
        <v>0.1</v>
      </c>
      <c r="E28" s="46">
        <v>2</v>
      </c>
      <c r="F28" s="45">
        <f>B28*B28</f>
        <v>0.81</v>
      </c>
      <c r="G28" s="45"/>
    </row>
    <row r="30" spans="5:6" ht="14.25">
      <c r="E30" t="s">
        <v>24</v>
      </c>
      <c r="F30" s="47">
        <f>F24*F25*F26*F27*F28</f>
        <v>0.532917225</v>
      </c>
    </row>
    <row r="31" ht="14.25">
      <c r="F31" t="s">
        <v>31</v>
      </c>
    </row>
    <row r="37" spans="1:7" ht="15">
      <c r="A37" s="50" t="s">
        <v>33</v>
      </c>
      <c r="B37" s="50" t="s">
        <v>34</v>
      </c>
      <c r="C37" s="50" t="s">
        <v>35</v>
      </c>
      <c r="D37" s="50" t="s">
        <v>37</v>
      </c>
      <c r="E37" s="50" t="s">
        <v>40</v>
      </c>
      <c r="F37" s="50" t="s">
        <v>41</v>
      </c>
      <c r="G37" s="45"/>
    </row>
    <row r="38" spans="1:7" ht="15">
      <c r="A38" s="45" t="s">
        <v>25</v>
      </c>
      <c r="B38" s="45">
        <v>0.95</v>
      </c>
      <c r="C38" s="45">
        <v>150</v>
      </c>
      <c r="D38" s="45">
        <v>50</v>
      </c>
      <c r="E38" s="46">
        <v>1</v>
      </c>
      <c r="F38" s="45">
        <f>B38</f>
        <v>0.95</v>
      </c>
      <c r="G38" s="45"/>
    </row>
    <row r="39" spans="1:7" ht="15">
      <c r="A39" s="45" t="s">
        <v>26</v>
      </c>
      <c r="B39" s="45">
        <v>0.9</v>
      </c>
      <c r="C39" s="45">
        <v>70</v>
      </c>
      <c r="D39" s="45">
        <v>70</v>
      </c>
      <c r="E39" s="46">
        <v>2</v>
      </c>
      <c r="F39" s="45">
        <f>B39*B39*B39+3*B39*B39*(1-B39)</f>
        <v>0.9720000000000001</v>
      </c>
      <c r="G39" s="45"/>
    </row>
    <row r="40" spans="1:7" ht="15">
      <c r="A40" s="45" t="s">
        <v>27</v>
      </c>
      <c r="B40" s="45">
        <v>0.95</v>
      </c>
      <c r="C40" s="45">
        <v>140</v>
      </c>
      <c r="D40" s="45">
        <v>800</v>
      </c>
      <c r="E40" s="46">
        <v>1</v>
      </c>
      <c r="F40" s="45">
        <f>B40</f>
        <v>0.95</v>
      </c>
      <c r="G40" s="45"/>
    </row>
    <row r="41" spans="1:7" ht="15">
      <c r="A41" s="45" t="s">
        <v>28</v>
      </c>
      <c r="B41" s="45">
        <v>0.9</v>
      </c>
      <c r="C41" s="45">
        <v>260</v>
      </c>
      <c r="D41" s="45">
        <v>150</v>
      </c>
      <c r="E41" s="46">
        <v>1</v>
      </c>
      <c r="F41" s="45">
        <f>B41</f>
        <v>0.9</v>
      </c>
      <c r="G41" s="45"/>
    </row>
    <row r="42" spans="1:7" ht="15">
      <c r="A42" s="45" t="s">
        <v>29</v>
      </c>
      <c r="B42" s="45">
        <v>0.9</v>
      </c>
      <c r="C42" s="45">
        <v>160</v>
      </c>
      <c r="D42" s="45">
        <v>300</v>
      </c>
      <c r="E42" s="46">
        <v>2</v>
      </c>
      <c r="F42" s="45">
        <f>B42*B42</f>
        <v>0.81</v>
      </c>
      <c r="G42" s="45"/>
    </row>
    <row r="44" spans="5:6" ht="15">
      <c r="E44" t="s">
        <v>24</v>
      </c>
      <c r="F44" s="47">
        <f>F38*F39*F40*F41*F42</f>
        <v>0.63950067</v>
      </c>
    </row>
    <row r="45" ht="15">
      <c r="F45" t="s">
        <v>31</v>
      </c>
    </row>
    <row r="49" spans="1:6" ht="14.25">
      <c r="A49" s="49"/>
      <c r="B49" s="49"/>
      <c r="C49" s="49"/>
      <c r="D49" s="49"/>
      <c r="E49" s="49"/>
      <c r="F49" s="49"/>
    </row>
    <row r="50" spans="1:7" ht="14.25">
      <c r="A50" s="50" t="s">
        <v>33</v>
      </c>
      <c r="B50" s="50" t="s">
        <v>34</v>
      </c>
      <c r="C50" s="50" t="s">
        <v>35</v>
      </c>
      <c r="D50" s="50" t="s">
        <v>37</v>
      </c>
      <c r="E50" s="50" t="s">
        <v>40</v>
      </c>
      <c r="F50" s="50" t="s">
        <v>41</v>
      </c>
      <c r="G50" s="45"/>
    </row>
    <row r="51" spans="1:7" ht="15">
      <c r="A51" s="45" t="s">
        <v>25</v>
      </c>
      <c r="B51" s="45">
        <v>0.95</v>
      </c>
      <c r="C51" s="45">
        <v>150</v>
      </c>
      <c r="D51" s="45">
        <v>50</v>
      </c>
      <c r="E51" s="46">
        <v>1</v>
      </c>
      <c r="F51" s="45">
        <f>1-(1-B51)*(1-B51)</f>
        <v>0.9974999999999999</v>
      </c>
      <c r="G51" s="45"/>
    </row>
    <row r="52" spans="1:7" ht="15">
      <c r="A52" s="45" t="s">
        <v>26</v>
      </c>
      <c r="B52" s="45">
        <v>0.9</v>
      </c>
      <c r="C52" s="45">
        <v>70</v>
      </c>
      <c r="D52" s="45">
        <v>70</v>
      </c>
      <c r="E52" s="46">
        <v>2</v>
      </c>
      <c r="F52" s="45">
        <f>B52*B52*B52+3*B52*B52*(1-B52)</f>
        <v>0.9720000000000001</v>
      </c>
      <c r="G52" s="45"/>
    </row>
    <row r="53" spans="1:7" ht="15">
      <c r="A53" s="45" t="s">
        <v>27</v>
      </c>
      <c r="B53" s="45">
        <v>0.95</v>
      </c>
      <c r="C53" s="45">
        <v>140</v>
      </c>
      <c r="D53" s="45">
        <v>800</v>
      </c>
      <c r="E53" s="46">
        <v>1</v>
      </c>
      <c r="F53" s="45">
        <f>B53</f>
        <v>0.95</v>
      </c>
      <c r="G53" s="45"/>
    </row>
    <row r="54" spans="1:7" ht="15">
      <c r="A54" s="45" t="s">
        <v>28</v>
      </c>
      <c r="B54" s="45">
        <v>0.9</v>
      </c>
      <c r="C54" s="45">
        <v>260</v>
      </c>
      <c r="D54" s="45">
        <v>150</v>
      </c>
      <c r="E54" s="46">
        <v>1</v>
      </c>
      <c r="F54" s="45">
        <f>B54</f>
        <v>0.9</v>
      </c>
      <c r="G54" s="45"/>
    </row>
    <row r="55" spans="1:7" ht="14.25">
      <c r="A55" s="45" t="s">
        <v>29</v>
      </c>
      <c r="B55" s="45">
        <v>0.9</v>
      </c>
      <c r="C55" s="45">
        <v>160</v>
      </c>
      <c r="D55" s="45">
        <v>300</v>
      </c>
      <c r="E55" s="46">
        <v>2</v>
      </c>
      <c r="F55" s="45">
        <f>B55*B55</f>
        <v>0.81</v>
      </c>
      <c r="G55" s="45"/>
    </row>
    <row r="57" spans="5:6" ht="14.25">
      <c r="E57" t="s">
        <v>24</v>
      </c>
      <c r="F57" s="47">
        <f>F51*F52*F53*F54*F55</f>
        <v>0.6714757035000001</v>
      </c>
    </row>
    <row r="58" ht="14.25">
      <c r="F58" t="s">
        <v>31</v>
      </c>
    </row>
    <row r="65" spans="1:7" ht="14.25">
      <c r="A65" s="50" t="s">
        <v>33</v>
      </c>
      <c r="B65" s="50" t="s">
        <v>34</v>
      </c>
      <c r="C65" s="50" t="s">
        <v>35</v>
      </c>
      <c r="D65" s="50" t="s">
        <v>37</v>
      </c>
      <c r="E65" s="50" t="s">
        <v>40</v>
      </c>
      <c r="F65" s="50" t="s">
        <v>41</v>
      </c>
      <c r="G65" s="45"/>
    </row>
    <row r="66" spans="1:7" ht="14.25">
      <c r="A66" s="45" t="s">
        <v>25</v>
      </c>
      <c r="B66" s="45">
        <v>0.95</v>
      </c>
      <c r="C66" s="45">
        <v>150</v>
      </c>
      <c r="D66" s="45">
        <v>50</v>
      </c>
      <c r="E66" s="46">
        <v>1</v>
      </c>
      <c r="F66" s="45">
        <f>1-(1-B66)*(1-B66)</f>
        <v>0.9974999999999999</v>
      </c>
      <c r="G66" s="45"/>
    </row>
    <row r="67" spans="1:7" ht="14.25">
      <c r="A67" s="45" t="s">
        <v>26</v>
      </c>
      <c r="B67" s="45">
        <v>0.9</v>
      </c>
      <c r="C67" s="45">
        <v>70</v>
      </c>
      <c r="D67" s="45">
        <v>70</v>
      </c>
      <c r="E67" s="46">
        <v>2</v>
      </c>
      <c r="F67" s="45">
        <f>B67*B67*B67*B67+4*B67*B67*B67*(1-B67)+6*B67*B67*(1-B67)*(1-B67)</f>
        <v>0.9963000000000001</v>
      </c>
      <c r="G67" s="45"/>
    </row>
    <row r="68" spans="1:7" ht="14.25">
      <c r="A68" s="45" t="s">
        <v>27</v>
      </c>
      <c r="B68" s="45">
        <v>0.95</v>
      </c>
      <c r="C68" s="45">
        <v>140</v>
      </c>
      <c r="D68" s="45">
        <v>800</v>
      </c>
      <c r="E68" s="46">
        <v>1</v>
      </c>
      <c r="F68" s="45">
        <f>B68</f>
        <v>0.95</v>
      </c>
      <c r="G68" s="45"/>
    </row>
    <row r="69" spans="1:7" ht="14.25">
      <c r="A69" s="45" t="s">
        <v>28</v>
      </c>
      <c r="B69" s="45">
        <v>0.9</v>
      </c>
      <c r="C69" s="45">
        <v>260</v>
      </c>
      <c r="D69" s="45">
        <v>150</v>
      </c>
      <c r="E69" s="46">
        <v>1</v>
      </c>
      <c r="F69" s="45">
        <f>B69</f>
        <v>0.9</v>
      </c>
      <c r="G69" s="45"/>
    </row>
    <row r="70" spans="1:7" ht="14.25">
      <c r="A70" s="45" t="s">
        <v>29</v>
      </c>
      <c r="B70" s="45">
        <v>0.9</v>
      </c>
      <c r="C70" s="45">
        <v>160</v>
      </c>
      <c r="D70" s="45">
        <v>300</v>
      </c>
      <c r="E70" s="46">
        <v>2</v>
      </c>
      <c r="F70" s="45">
        <f>B70*B70</f>
        <v>0.81</v>
      </c>
      <c r="G70" s="45"/>
    </row>
    <row r="72" spans="5:6" ht="14.25">
      <c r="E72" t="s">
        <v>24</v>
      </c>
      <c r="F72" s="47">
        <f>F66*F67*F68*F69*F70</f>
        <v>0.6882625960875</v>
      </c>
    </row>
    <row r="73" ht="14.25">
      <c r="F73" t="s">
        <v>31</v>
      </c>
    </row>
    <row r="78" spans="1:7" ht="14.25">
      <c r="A78" s="50" t="s">
        <v>33</v>
      </c>
      <c r="B78" s="50" t="s">
        <v>34</v>
      </c>
      <c r="C78" s="50" t="s">
        <v>35</v>
      </c>
      <c r="D78" s="50" t="s">
        <v>37</v>
      </c>
      <c r="E78" s="50" t="s">
        <v>40</v>
      </c>
      <c r="F78" s="50" t="s">
        <v>41</v>
      </c>
      <c r="G78" s="45"/>
    </row>
    <row r="79" spans="1:7" ht="14.25">
      <c r="A79" s="45" t="s">
        <v>25</v>
      </c>
      <c r="B79" s="45">
        <v>0.95</v>
      </c>
      <c r="C79" s="45">
        <v>150</v>
      </c>
      <c r="D79" s="45">
        <v>50</v>
      </c>
      <c r="E79" s="46">
        <v>1</v>
      </c>
      <c r="F79" s="45">
        <f>1-(1-B79)*(1-B79)</f>
        <v>0.9974999999999999</v>
      </c>
      <c r="G79" s="45"/>
    </row>
    <row r="80" spans="1:7" ht="14.25">
      <c r="A80" s="45" t="s">
        <v>26</v>
      </c>
      <c r="B80" s="45">
        <v>0.9</v>
      </c>
      <c r="C80" s="45">
        <v>70</v>
      </c>
      <c r="D80" s="45">
        <v>70</v>
      </c>
      <c r="E80" s="46">
        <v>2</v>
      </c>
      <c r="F80" s="45">
        <f>B80*B80*B80*B80+4*B80*B80*B80*(1-B80)+6*B80*B80*(1-B80)*(1-B80)</f>
        <v>0.9963000000000001</v>
      </c>
      <c r="G80" s="45"/>
    </row>
    <row r="81" spans="1:7" ht="14.25">
      <c r="A81" s="45" t="s">
        <v>27</v>
      </c>
      <c r="B81" s="45">
        <v>0.95</v>
      </c>
      <c r="C81" s="45">
        <v>140</v>
      </c>
      <c r="D81" s="45">
        <v>800</v>
      </c>
      <c r="E81" s="46">
        <v>1</v>
      </c>
      <c r="F81" s="45">
        <f>B81</f>
        <v>0.95</v>
      </c>
      <c r="G81" s="45"/>
    </row>
    <row r="82" spans="1:7" ht="14.25">
      <c r="A82" s="45" t="s">
        <v>28</v>
      </c>
      <c r="B82" s="45">
        <v>0.9</v>
      </c>
      <c r="C82" s="45">
        <v>260</v>
      </c>
      <c r="D82" s="45">
        <v>150</v>
      </c>
      <c r="E82" s="46">
        <v>1</v>
      </c>
      <c r="F82" s="45">
        <f>B82</f>
        <v>0.9</v>
      </c>
      <c r="G82" s="45"/>
    </row>
    <row r="83" spans="1:7" ht="14.25">
      <c r="A83" s="45" t="s">
        <v>29</v>
      </c>
      <c r="B83" s="45">
        <v>0.9</v>
      </c>
      <c r="C83" s="45">
        <v>160</v>
      </c>
      <c r="D83" s="45">
        <v>300</v>
      </c>
      <c r="E83" s="46">
        <v>2</v>
      </c>
      <c r="F83" s="45">
        <f>B83*B83*B83+3*B83*B83*(1-B83)</f>
        <v>0.9720000000000001</v>
      </c>
      <c r="G83" s="45"/>
    </row>
    <row r="85" spans="5:6" ht="14.25">
      <c r="E85" t="s">
        <v>24</v>
      </c>
      <c r="F85" s="47">
        <f>F79*F80*F81*F82*F83</f>
        <v>0.825915115305</v>
      </c>
    </row>
    <row r="86" ht="14.25">
      <c r="F86" t="s">
        <v>31</v>
      </c>
    </row>
    <row r="92" spans="1:7" ht="14.25">
      <c r="A92" s="50" t="s">
        <v>33</v>
      </c>
      <c r="B92" s="50" t="s">
        <v>34</v>
      </c>
      <c r="C92" s="50" t="s">
        <v>35</v>
      </c>
      <c r="D92" s="50" t="s">
        <v>37</v>
      </c>
      <c r="E92" s="50" t="s">
        <v>40</v>
      </c>
      <c r="F92" s="50" t="s">
        <v>41</v>
      </c>
      <c r="G92" s="45"/>
    </row>
    <row r="93" spans="1:7" ht="14.25">
      <c r="A93" s="45" t="s">
        <v>25</v>
      </c>
      <c r="B93" s="45">
        <v>0.95</v>
      </c>
      <c r="C93" s="45">
        <v>150</v>
      </c>
      <c r="D93" s="45">
        <v>50</v>
      </c>
      <c r="E93" s="46">
        <v>1</v>
      </c>
      <c r="F93" s="45">
        <f>1-(1-B93)*(1-B93)</f>
        <v>0.9974999999999999</v>
      </c>
      <c r="G93" s="45"/>
    </row>
    <row r="94" spans="1:7" ht="14.25">
      <c r="A94" s="45" t="s">
        <v>26</v>
      </c>
      <c r="B94" s="45">
        <v>0.9</v>
      </c>
      <c r="C94" s="45">
        <v>70</v>
      </c>
      <c r="D94" s="45">
        <v>70</v>
      </c>
      <c r="E94" s="46">
        <v>2</v>
      </c>
      <c r="F94" s="45">
        <f>B94*B94*B94*B94+4*B94*B94*B94*(1-B94)+6*B94*B94*(1-B94)*(1-B94)</f>
        <v>0.9963000000000001</v>
      </c>
      <c r="G94" s="45"/>
    </row>
    <row r="95" spans="1:7" ht="14.25">
      <c r="A95" s="45" t="s">
        <v>27</v>
      </c>
      <c r="B95" s="45">
        <v>0.95</v>
      </c>
      <c r="C95" s="45">
        <v>140</v>
      </c>
      <c r="D95" s="45">
        <v>800</v>
      </c>
      <c r="E95" s="46">
        <v>1</v>
      </c>
      <c r="F95" s="45">
        <f>B95</f>
        <v>0.95</v>
      </c>
      <c r="G95" s="45"/>
    </row>
    <row r="96" spans="1:7" ht="14.25">
      <c r="A96" s="45" t="s">
        <v>28</v>
      </c>
      <c r="B96" s="45">
        <v>0.9</v>
      </c>
      <c r="C96" s="45">
        <v>260</v>
      </c>
      <c r="D96" s="45">
        <v>150</v>
      </c>
      <c r="E96" s="46">
        <v>1</v>
      </c>
      <c r="F96" s="45">
        <f>1-(1-B96)*(1-B96)</f>
        <v>0.99</v>
      </c>
      <c r="G96" s="45"/>
    </row>
    <row r="97" spans="1:7" ht="14.25">
      <c r="A97" s="45" t="s">
        <v>29</v>
      </c>
      <c r="B97" s="45">
        <v>0.9</v>
      </c>
      <c r="C97" s="45">
        <v>160</v>
      </c>
      <c r="D97" s="45">
        <v>300</v>
      </c>
      <c r="E97" s="46">
        <v>2</v>
      </c>
      <c r="F97" s="45">
        <f>B97*B97*B97+3*B97*B97*(1-B97)</f>
        <v>0.9720000000000001</v>
      </c>
      <c r="G97" s="45"/>
    </row>
    <row r="99" spans="5:6" ht="14.25">
      <c r="E99" t="s">
        <v>24</v>
      </c>
      <c r="F99" s="48">
        <f>F93*F94*F95*F96*F97</f>
        <v>0.9085066268355</v>
      </c>
    </row>
    <row r="100" ht="14.25">
      <c r="F100" t="s">
        <v>31</v>
      </c>
    </row>
  </sheetData>
  <sheetProtection/>
  <printOptions/>
  <pageMargins left="0.7" right="0.7" top="0.75" bottom="0.75" header="0.3" footer="0.3"/>
  <pageSetup orientation="portrait" paperSize="9"/>
  <drawing r:id="rId4"/>
  <legacyDrawing r:id="rId3"/>
  <oleObjects>
    <oleObject progId="" shapeId="19119579" r:id="rId1"/>
    <oleObject progId="" shapeId="192405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</dc:creator>
  <cp:keywords/>
  <dc:description/>
  <cp:lastModifiedBy>Pirovano Giovanni Luca</cp:lastModifiedBy>
  <dcterms:created xsi:type="dcterms:W3CDTF">2008-04-17T08:23:07Z</dcterms:created>
  <dcterms:modified xsi:type="dcterms:W3CDTF">2018-05-17T14:32:50Z</dcterms:modified>
  <cp:category/>
  <cp:version/>
  <cp:contentType/>
  <cp:contentStatus/>
</cp:coreProperties>
</file>