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8800" windowHeight="12165" tabRatio="954" activeTab="0"/>
  </bookViews>
  <sheets>
    <sheet name="Caso" sheetId="1" r:id="rId1"/>
    <sheet name="Dati" sheetId="2" r:id="rId2"/>
    <sheet name="1 CE Variable Costing" sheetId="3" r:id="rId3"/>
    <sheet name="2 CE Traceable Costing" sheetId="4" r:id="rId4"/>
    <sheet name="3 CE Full Costing base unica" sheetId="5" r:id="rId5"/>
    <sheet name="3 Base unica" sheetId="6" r:id="rId6"/>
    <sheet name="4 CE_Funzionale" sheetId="7" r:id="rId7"/>
    <sheet name="Base Funzionale" sheetId="8" r:id="rId8"/>
    <sheet name="5 CE Gerarchico causale" sheetId="9" r:id="rId9"/>
    <sheet name="5.1 Gerarchico_cau-localizzaz" sheetId="10" r:id="rId10"/>
    <sheet name="5.2 Gerarchico_cau-ripartizione" sheetId="11" r:id="rId11"/>
    <sheet name="Sintesi" sheetId="12" r:id="rId12"/>
  </sheets>
  <externalReferences>
    <externalReference r:id="rId15"/>
  </externalReferences>
  <definedNames>
    <definedName name="_xlnm.Print_Area" localSheetId="2">'1 CE Variable Costing'!$A$1:$G$19</definedName>
    <definedName name="_xlnm.Print_Area" localSheetId="3">'2 CE Traceable Costing'!$A$1:$H$21</definedName>
    <definedName name="_xlnm.Print_Area" localSheetId="5">'3 Base unica'!$B$1:$C$24</definedName>
    <definedName name="_xlnm.Print_Area" localSheetId="4">'3 CE Full Costing base unica'!$A$1:$G$20</definedName>
    <definedName name="_xlnm.Print_Area" localSheetId="6">'4 CE_Funzionale'!$A$1:$G$26</definedName>
    <definedName name="_xlnm.Print_Area" localSheetId="8">'5 CE Gerarchico causale'!$A$1:$G$34</definedName>
    <definedName name="_xlnm.Print_Area" localSheetId="9">'5.1 Gerarchico_cau-localizzaz'!$A$1:$L$29</definedName>
    <definedName name="_xlnm.Print_Area" localSheetId="10">'5.2 Gerarchico_cau-ripartizione'!$A$1:$K$41</definedName>
    <definedName name="_xlnm.Print_Area" localSheetId="7">'Base Funzionale'!$A$1:$K$25</definedName>
    <definedName name="_xlnm.Print_Area" localSheetId="1">'Dati'!$A$1:$G$45</definedName>
    <definedName name="_xlnm.Print_Area" localSheetId="11">'Sintesi'!$A$3:$F$35</definedName>
    <definedName name="Excel_BuiltIn_Print_Area" localSheetId="2">'1 CE Variable Costing'!#REF!</definedName>
    <definedName name="menù">#REF!</definedName>
    <definedName name="soluzione4">#REF!</definedName>
    <definedName name="soluzione5">#REF!</definedName>
  </definedNames>
  <calcPr fullCalcOnLoad="1"/>
</workbook>
</file>

<file path=xl/sharedStrings.xml><?xml version="1.0" encoding="utf-8"?>
<sst xmlns="http://schemas.openxmlformats.org/spreadsheetml/2006/main" count="484" uniqueCount="265">
  <si>
    <t>Reparto telaio ad uncinetto</t>
  </si>
  <si>
    <t>Rep Tuft 1</t>
  </si>
  <si>
    <t>Rep Tuft 2</t>
  </si>
  <si>
    <t>Reparto Tele</t>
  </si>
  <si>
    <t>Totale</t>
  </si>
  <si>
    <t>PRODOTTI</t>
  </si>
  <si>
    <t xml:space="preserve"> Tessuti ad Uncinetto</t>
  </si>
  <si>
    <t>Ciniglia a costa Stretta</t>
  </si>
  <si>
    <t>Ciniglia a costa Larga</t>
  </si>
  <si>
    <t>Cotone grammatura Leggera</t>
  </si>
  <si>
    <t>Cotone grammatura Pesante</t>
  </si>
  <si>
    <t>Capacità produttiva disponibile (h/telaio)</t>
  </si>
  <si>
    <t>Ore non utilizzate</t>
  </si>
  <si>
    <t>Materia Prima</t>
  </si>
  <si>
    <t>Costo MOD</t>
  </si>
  <si>
    <t>Provvigioni (%)</t>
  </si>
  <si>
    <t>Provvigioni</t>
  </si>
  <si>
    <t>Responsabile produzione</t>
  </si>
  <si>
    <t>Manodopera indiretta</t>
  </si>
  <si>
    <t>Stipendi impiegati</t>
  </si>
  <si>
    <t>Totale quote TFR</t>
  </si>
  <si>
    <t>Manutenzione</t>
  </si>
  <si>
    <t>Responsabile commerciale</t>
  </si>
  <si>
    <t>Spese commerciali</t>
  </si>
  <si>
    <t>Ingegneri e R&amp;S</t>
  </si>
  <si>
    <t>Spedizione e trasporti</t>
  </si>
  <si>
    <t>Spese pubblicitarie</t>
  </si>
  <si>
    <t>Altre spese generali</t>
  </si>
  <si>
    <t>Consulenza esterna</t>
  </si>
  <si>
    <t>Fatturato</t>
  </si>
  <si>
    <t>Costo totale MOD</t>
  </si>
  <si>
    <t>Uncinetto</t>
  </si>
  <si>
    <t>Ciniglia Costa Stretta</t>
  </si>
  <si>
    <t>Ciniglia Costa Larga</t>
  </si>
  <si>
    <t>Tele Cotone Grammatura Leggera</t>
  </si>
  <si>
    <t>Tele Cotone Grammatura Pesante</t>
  </si>
  <si>
    <t>Ricavi di vendita</t>
  </si>
  <si>
    <t>Costo materie prime</t>
  </si>
  <si>
    <t>Provvigioni al mt/l</t>
  </si>
  <si>
    <t>TOTALE</t>
  </si>
  <si>
    <t>Tessitura</t>
  </si>
  <si>
    <t>Commerciali</t>
  </si>
  <si>
    <t>FULL COSTING A BASE MULTIPLA: LOGICA GERARCHICO-CAUSALE</t>
  </si>
  <si>
    <t>Localizzazione nei centri di costo e calcolo dei coefficienti di ripartizione</t>
  </si>
  <si>
    <t>REPARTI PRODUTTIVI PRINCIPALI</t>
  </si>
  <si>
    <t>REPARTI PRODUTTIVI AUSILIARI</t>
  </si>
  <si>
    <t>CENTRO DI SERVIZI</t>
  </si>
  <si>
    <t>Telai Uncinetto</t>
  </si>
  <si>
    <t>RepTuft 2</t>
  </si>
  <si>
    <t>Rep Tele</t>
  </si>
  <si>
    <t>Ufficio Comm.le</t>
  </si>
  <si>
    <t>Comuni Fabbricazione</t>
  </si>
  <si>
    <t>Manutenz.</t>
  </si>
  <si>
    <t>Ricerca &amp; Sviluppo</t>
  </si>
  <si>
    <t>Amministrazione</t>
  </si>
  <si>
    <t>C. Fissi Spec. reparti pdz.</t>
  </si>
  <si>
    <t>Ufficio Commerciale</t>
  </si>
  <si>
    <t>Personale fabbrica</t>
  </si>
  <si>
    <t>Costo del personale</t>
  </si>
  <si>
    <t>Peso in % del costo del personale</t>
  </si>
  <si>
    <t>Quota TFR.</t>
  </si>
  <si>
    <t>Quota di TFR da attribuire ad ogni area</t>
  </si>
  <si>
    <t>Spedizioni e trasporti</t>
  </si>
  <si>
    <t>Spese di pubblicità</t>
  </si>
  <si>
    <t>Stipendi Impiegati</t>
  </si>
  <si>
    <t>Totale di Centro di Costo</t>
  </si>
  <si>
    <t>Ore telaio utilizzate</t>
  </si>
  <si>
    <t>Numero di interventi</t>
  </si>
  <si>
    <t>Costo del personale escluso gli impiegati</t>
  </si>
  <si>
    <t>Totale costi</t>
  </si>
  <si>
    <t>Responsabile Produzione</t>
  </si>
  <si>
    <t>Manodopera Indiretta</t>
  </si>
  <si>
    <t>Responsabile Commerciale</t>
  </si>
  <si>
    <t>Basi di ripartizione</t>
  </si>
  <si>
    <t>Coefficiente di ripartizione</t>
  </si>
  <si>
    <t>Materia prima al mt/l</t>
  </si>
  <si>
    <t>Manodopera diretta</t>
  </si>
  <si>
    <t>Quota di costi fissi</t>
  </si>
  <si>
    <t>R.O. di prodotto</t>
  </si>
  <si>
    <t>Area Fabbricazione</t>
  </si>
  <si>
    <t>Area Commerciale</t>
  </si>
  <si>
    <t xml:space="preserve">Area amministrativa </t>
  </si>
  <si>
    <t>Costi specifi rep. produz.</t>
  </si>
  <si>
    <t>Costo di manodopera diretta</t>
  </si>
  <si>
    <t>Totale costo del personale</t>
  </si>
  <si>
    <t>Quota di TFR</t>
  </si>
  <si>
    <t>Fatturato complessivo</t>
  </si>
  <si>
    <t xml:space="preserve">        Valore totale BdR</t>
  </si>
  <si>
    <t>(2) Coeff. di ripartizione</t>
  </si>
  <si>
    <t>(3=1*2) Chiusura CdC Amministrazione
(quota di costo imputata)</t>
  </si>
  <si>
    <t xml:space="preserve">        Valore totale CdC</t>
  </si>
  <si>
    <t>Tot. Centro di Costo</t>
  </si>
  <si>
    <t>Chiusura CdC R&amp;S
(quota di costo imputata)</t>
  </si>
  <si>
    <t>Coeff. di ripartizione</t>
  </si>
  <si>
    <t>Chiusura CdC Manutenzione
(quota di costo imputata)</t>
  </si>
  <si>
    <t>Chiusura CdC Comuni fabbricazione
(quota di costo imputata)</t>
  </si>
  <si>
    <t>(1) Totale costi da imputare ai prodotti</t>
  </si>
  <si>
    <t>Base di imputazione</t>
  </si>
  <si>
    <t>(2) Valore complessivo della Base di imputazione ai prodotti</t>
  </si>
  <si>
    <t>(3=1/2) Coeff. di imputazione</t>
  </si>
  <si>
    <t>Area  fabbricazione</t>
  </si>
  <si>
    <t>Area  commerciale</t>
  </si>
  <si>
    <t>Area  amministrativa</t>
  </si>
  <si>
    <t>Totale costi fissi</t>
  </si>
  <si>
    <t>Tempi standard di produzione (h/mt)</t>
  </si>
  <si>
    <t>Prezzo di vendita unitario (€/mt)</t>
  </si>
  <si>
    <t>Costi (€/mt)</t>
  </si>
  <si>
    <t>Provvigioni (€/mt)</t>
  </si>
  <si>
    <t>Costi Fissi Specifici dei reparti prod.</t>
  </si>
  <si>
    <t>Altri Costi Variabili  di  produzione</t>
  </si>
  <si>
    <t>Coefficiente di ripartizione (€/h)</t>
  </si>
  <si>
    <t>Volume di Produzione/Vendita (mt)</t>
  </si>
  <si>
    <t>Totale costi variabili fabbricazione</t>
  </si>
  <si>
    <t>Totale costi (Variabili + Fissi)</t>
  </si>
  <si>
    <t>Telai Uncinetto
(per produzione tessuti ad uncinetto)</t>
  </si>
  <si>
    <t>Rep Tuft 1
(per produzione ciniglia a costa stretta)</t>
  </si>
  <si>
    <t>Rep Tuft 2
(per produzione ciniglia a costa stretta)</t>
  </si>
  <si>
    <t>Conto Economico a Variable Costing</t>
  </si>
  <si>
    <t>Conto Economico a full costing - BASI  MULTIPLE  SECONDO  LOGICA  GERARCHICO-CAUSALE</t>
  </si>
  <si>
    <t>REPARTI</t>
  </si>
  <si>
    <r>
      <t>Costi Fissi Specifici di reparto (€)</t>
    </r>
    <r>
      <rPr>
        <sz val="12"/>
        <rFont val="Calibri"/>
        <family val="2"/>
      </rPr>
      <t xml:space="preserve"> (amm.to, FM, ecc.)</t>
    </r>
  </si>
  <si>
    <t>Costi Fissi Comuni (€)</t>
  </si>
  <si>
    <t>I Margine di Contribuzione</t>
  </si>
  <si>
    <t>II  Margine  di  Contribuzione</t>
  </si>
  <si>
    <t>Costi  Fissi  Comuni</t>
  </si>
  <si>
    <t>Reddito Operativo aziendale</t>
  </si>
  <si>
    <t>Costi  Fissi  Specifici</t>
  </si>
  <si>
    <t>Totale Costi Variabili</t>
  </si>
  <si>
    <t>Conto Economico a Costi Fissi Specifici (Traceable Costing) (Direct Costing Evoluto)</t>
  </si>
  <si>
    <t>Conto Economico a Full Costing - BASI  MULTIPLE  - SECONDO  LOGICA  FUNZIONALE</t>
  </si>
  <si>
    <t>Totale costi variabili di produzione</t>
  </si>
  <si>
    <t>Provvigioni  (CV Commerciali)</t>
  </si>
  <si>
    <t>Conto economico a Full Costing - BASE  UNICA</t>
  </si>
  <si>
    <t>Base di ripartizione (h)</t>
  </si>
  <si>
    <t>Ore macchina utilizzate ( h/telaio )</t>
  </si>
  <si>
    <t>Reale</t>
  </si>
  <si>
    <t>Ore telaio - utilizzate</t>
  </si>
  <si>
    <t>Attenzione</t>
  </si>
  <si>
    <t>Ore telaio - disponibili</t>
  </si>
  <si>
    <t>Quote  di  costi  fissi imputati in base ai volumi di …</t>
  </si>
  <si>
    <t>Attenzione!!!</t>
  </si>
  <si>
    <t>Reddito Operativo aziendale - Variable Costing</t>
  </si>
  <si>
    <t>Reddito Operativo aziendale - Traceable Costing</t>
  </si>
  <si>
    <t>Totale di Centro di Costo - CdC</t>
  </si>
  <si>
    <t>Totale Costi Fissi Comuni</t>
  </si>
  <si>
    <t>Totale Costi Fissi Specifici e Comuni</t>
  </si>
  <si>
    <t>Reddito Operativo aziendale - Full Costing - Base Unica</t>
  </si>
  <si>
    <t>Provvigioni (CV Commerciali)</t>
  </si>
  <si>
    <t>Materia prima</t>
  </si>
  <si>
    <t xml:space="preserve">MOD </t>
  </si>
  <si>
    <t>MOD</t>
  </si>
  <si>
    <t>Responsabile commerciale (Ufficio Commerciale)</t>
  </si>
  <si>
    <t>Ingegneri e R&amp;S  (R&amp;S)</t>
  </si>
  <si>
    <t>Stipendi impiegati  (Amministrazione)</t>
  </si>
  <si>
    <t>Responsabile produzione ( Personale di Fabbrica)</t>
  </si>
  <si>
    <t>Voci per natura:</t>
  </si>
  <si>
    <t>Valore complessivo - Basi di Ripartizione</t>
  </si>
  <si>
    <t xml:space="preserve">        Valore totale Base di Ripartizione (BdR)</t>
  </si>
  <si>
    <t>Totale Costi di Centro di Costo</t>
  </si>
  <si>
    <t>Ore dedicate ai differenti tessuti</t>
  </si>
  <si>
    <t>Coeff. di ripartizione € / N° INTERVENTI</t>
  </si>
  <si>
    <t>RO di linea di prodotto</t>
  </si>
  <si>
    <t>Ore macchina - utilizzate ( h/telaio )</t>
  </si>
  <si>
    <t>1. CHIUSURA CENTRO DI COSTO - AMMINISTRAZIONE (SERVIZIO)  -  SU PRODUZIONE E AUSILIARI</t>
  </si>
  <si>
    <t>2. CHIUSURA CENTRO DI COSTO - RICERCA E SVILUPPO (AUSILIARI) - SU PRODUZIONE</t>
  </si>
  <si>
    <t>3. CHIUSURA CENTRO DI COSTO - MANUTENZIONE (AUSILIARI) - SU PRODUZIONE</t>
  </si>
  <si>
    <t>€ Costo/€ Fatt.</t>
  </si>
  <si>
    <t>€Costo/hTelaio</t>
  </si>
  <si>
    <t>Costo  € / mt</t>
  </si>
  <si>
    <t>Prezzo di vendita  € / mt</t>
  </si>
  <si>
    <t>Volume di produzione/Vendita  mt</t>
  </si>
  <si>
    <t>Tessitura SLO B  -  DATI</t>
  </si>
  <si>
    <t>DOMANDA:</t>
  </si>
  <si>
    <t>I Margine di Contribuzione %</t>
  </si>
  <si>
    <t>RO %</t>
  </si>
  <si>
    <t>I MdC unitario  € / mt</t>
  </si>
  <si>
    <t>II MdC unitario   € / mt</t>
  </si>
  <si>
    <t>Full Costing - Base Unica - RO unitario € / mt</t>
  </si>
  <si>
    <t>Full Costing - basi multiple - Gerarchico causale - RO unitario  € / mt</t>
  </si>
  <si>
    <t>Full Costing - basi multiple - Funzionale - RO unitario  € / mt</t>
  </si>
  <si>
    <t>Costi  Fissi Totali</t>
  </si>
  <si>
    <t>A - Determinare il costo dei diversi prodotti applicando i seguenti criteri di calcolo:</t>
  </si>
  <si>
    <t>1 - Direct Costing</t>
  </si>
  <si>
    <t>2 - Traceable Costing (Direct Costing Evoluto)</t>
  </si>
  <si>
    <t>3 - Full Costing a base unica</t>
  </si>
  <si>
    <t>4 - Full Costing a basi multiple - criterio funzionale</t>
  </si>
  <si>
    <t>5 - Full Costing a basi multiple - criterio gerarchico causale</t>
  </si>
  <si>
    <t>Costo prodotto - Logica Traceable Costing (Direct Costing Evoluto)</t>
  </si>
  <si>
    <t>Costo prodotto unitario  € / mt</t>
  </si>
  <si>
    <t>Costo prodotto unitario € / mt</t>
  </si>
  <si>
    <t>Totale Costi Fissi</t>
  </si>
  <si>
    <t>CALCOLO  DEL  COEFFICIENTE  DI  RIPARTIZIONE DEI COSTI FISSI</t>
  </si>
  <si>
    <t>Ore disponibili di produzione</t>
  </si>
  <si>
    <t>Ore utilizzate di produzione</t>
  </si>
  <si>
    <t>Sotto-assorbimento dei costi fissi</t>
  </si>
  <si>
    <t>Cofficiente di ripartizione dei CF  €/h</t>
  </si>
  <si>
    <t>Costo prodotto - Logica Full Costing base unica</t>
  </si>
  <si>
    <t>CF Totali</t>
  </si>
  <si>
    <t>Calcolo del coefficiente di assorbimento dei CF</t>
  </si>
  <si>
    <t>nel caso di utilizzo della Capacità produttiva disponibile si ha il fenomeno del sotto assorbimento dei CF</t>
  </si>
  <si>
    <t>Calcolo del sotto assorbimento dei Costi Fissi:</t>
  </si>
  <si>
    <t>Costi Fissi Totali</t>
  </si>
  <si>
    <t>Attribuzione della quota di TFR in base al peso % del costo del personale</t>
  </si>
  <si>
    <t>Localizzazione nei centri di costo e calcolo dei n° 3 Coefficienti di ripartizione</t>
  </si>
  <si>
    <t>Attenzione - Attribuiti ai CdC !!!</t>
  </si>
  <si>
    <t>Costo prodotto - Logica Full Costing - basi multlipe - Logica Funzionale</t>
  </si>
  <si>
    <t>Costo prodotto - Logica Full Costing - basi multlipe - Logica Gerarchico causale</t>
  </si>
  <si>
    <t>Quote  di  costi  variabili e fissi imputati a</t>
  </si>
  <si>
    <t>Come procedere:</t>
  </si>
  <si>
    <t>1) Per il Fatturato e i CV si procede come negli altri casi</t>
  </si>
  <si>
    <t>2) Attenzione agli Altri CV industriali, sono stati allocati ai CdC produttivi (reparti produttivi)</t>
  </si>
  <si>
    <t>Verifica !</t>
  </si>
  <si>
    <t>REPARTI PRODUTTIVI - AUSILIARI</t>
  </si>
  <si>
    <t>REPARTI PRODUTTIVI - PRINCIPALI</t>
  </si>
  <si>
    <t>3) Localizzazione dei CF e degl Altri CV Industriali ai CdC</t>
  </si>
  <si>
    <t>4) Chiusura dei CdC Ausiliari e di Servizio sui CdC Produttivi</t>
  </si>
  <si>
    <t>5) Calcolo dei Coefficienti di imputazione per CdC di Produzione</t>
  </si>
  <si>
    <t>6)Imputazione dei costi dei CdC di Produzione ai prodotti mediante i coefficienti di imputazione</t>
  </si>
  <si>
    <t>- Chiusura della Amministrazione (Servizi) sui CdC di Servizio e Produzione</t>
  </si>
  <si>
    <t>- Chiusura della Ricerca &amp; Sviluppo (Ausiliari) sui CdC Produzione</t>
  </si>
  <si>
    <t>- Chiusura della Manutenzione (Ausiliari) sui CdC Produzione</t>
  </si>
  <si>
    <t>- Chiusura dei Comuni di Produzione (Ausiliari) sui CdC Produzione</t>
  </si>
  <si>
    <t>Peso % del costo del personale</t>
  </si>
  <si>
    <t>BdR - Ore R&amp;S dedicate ai tessuti</t>
  </si>
  <si>
    <t>BdR - N° di interventi di manutenzione</t>
  </si>
  <si>
    <t>BdR - Ore telaio utilizzate</t>
  </si>
  <si>
    <t>Caso Tessitura SLO - parte B</t>
  </si>
  <si>
    <t>software a cura di Alberto Bubbio e Umberto Rubello</t>
  </si>
  <si>
    <t>Attribuzione della Quota TFR  in base al peso % del costo del personale</t>
  </si>
  <si>
    <t>CV di produzione !!!</t>
  </si>
  <si>
    <t>CHIUSURA CENTRI DI COSTO DI SERVIZI E AUSILIARI (logica  gerarchico - causale) - SUI CdC PRODUZIONE</t>
  </si>
  <si>
    <t>B - Perché si deovrebbe utilizzare il criterio Traceable Costing ?</t>
  </si>
  <si>
    <t>Costo prodotto unitario €/m</t>
  </si>
  <si>
    <t>Costo prodotto unitario €/m  (ripartizione CF con Ore telaio UTILIZZATE)</t>
  </si>
  <si>
    <t>Costo prodotto unitario - variabile  € / mt</t>
  </si>
  <si>
    <t>Reparto Tele
(grammatura leggera e pesante)</t>
  </si>
  <si>
    <t>4. CHIUSURA CENTRO DI COSTO - COMUNI DI FABBRICAZIONE (AUSILIARI) - SU PRODUZIONE</t>
  </si>
  <si>
    <t>Resp. Comm.le (personale)</t>
  </si>
  <si>
    <t>Stipendi Impiegati (personale)</t>
  </si>
  <si>
    <t>Ingegneri e R&amp;S (personale)</t>
  </si>
  <si>
    <t>Manodopera indiretta di prod. (personale)</t>
  </si>
  <si>
    <t>Resp. Produzione (personale)</t>
  </si>
  <si>
    <t>Manodopera indiretta di produzione</t>
  </si>
  <si>
    <t>Consulenze</t>
  </si>
  <si>
    <t>Ore Telaio</t>
  </si>
  <si>
    <t>(1) BdR - Costi personale (€)</t>
  </si>
  <si>
    <t>Costo prodotto unitario €/m  (ripartizione CF con Ore telaio DISPONIBILI)</t>
  </si>
  <si>
    <t>Ore Utilizzate !!!</t>
  </si>
  <si>
    <t>Altri costi variabili di produzione (indiretti)</t>
  </si>
  <si>
    <t>Altri costi  variabili di produzione (indiretti)</t>
  </si>
  <si>
    <t>Altri costi variabili industriali (indiretti)</t>
  </si>
  <si>
    <t>Altri costi variabili industrali (indiretti)</t>
  </si>
  <si>
    <t>Costo prodotto - Logica Variable Costing (Direct Costing)</t>
  </si>
  <si>
    <t>&lt; --- Basi di ripartizione</t>
  </si>
  <si>
    <t>&lt; --- Cofficiente di ripartizione</t>
  </si>
  <si>
    <t>Attenzione !!!</t>
  </si>
  <si>
    <t>Delta</t>
  </si>
  <si>
    <t>Totale Costi Fissi imputati alle linee di prodotto</t>
  </si>
  <si>
    <t>Base di Ripartizione ( BdR )</t>
  </si>
  <si>
    <t>Euro costo amministrazione / Euro costo personale</t>
  </si>
  <si>
    <t>IMPUTAZIONE DEI COSTI DEI CENTRI DI COSTO PRINCIPALI   AI  PRODOTTI</t>
  </si>
  <si>
    <t>Base imputazione - Ore telaio - Utilizzate !!!   e Fatturato</t>
  </si>
  <si>
    <t>Coeff. di impautazione di 2 tipi: Ore telaio e Fatturato</t>
  </si>
  <si>
    <t>Utilizzate !</t>
  </si>
  <si>
    <t>Disponibili !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</si>
</sst>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&quot;L. &quot;* #,##0_-;&quot;-L. &quot;* #,##0_-;_-&quot;L. &quot;* \-_-;_-@_-"/>
    <numFmt numFmtId="166" formatCode="#,##0_ ;[Red]\-#,##0\ "/>
    <numFmt numFmtId="167" formatCode="_-* #,##0.00_-;\-* #,##0.00_-;_-* \-_-;_-@_-"/>
    <numFmt numFmtId="168" formatCode="&quot;L. &quot;#,##0"/>
    <numFmt numFmtId="169" formatCode="#,##0.0000"/>
    <numFmt numFmtId="170" formatCode="#,##0.00000"/>
    <numFmt numFmtId="171" formatCode="#,##0.000"/>
    <numFmt numFmtId="172" formatCode="0.0%"/>
    <numFmt numFmtId="173" formatCode="#,##0_ ;\-#,##0\ "/>
    <numFmt numFmtId="174" formatCode="#,##0.00_ ;[Red]\-#,##0.00\ "/>
    <numFmt numFmtId="175" formatCode="#,##0.000000"/>
    <numFmt numFmtId="176" formatCode="#,##0.0"/>
    <numFmt numFmtId="177" formatCode="0.000"/>
    <numFmt numFmtId="178" formatCode="0.0"/>
  </numFmts>
  <fonts count="76">
    <font>
      <sz val="11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i/>
      <sz val="22"/>
      <color indexed="62"/>
      <name val="Impact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4"/>
      <color indexed="54"/>
      <name val="Calibri"/>
      <family val="2"/>
    </font>
    <font>
      <sz val="12"/>
      <color indexed="60"/>
      <name val="Calibri"/>
      <family val="2"/>
    </font>
    <font>
      <b/>
      <sz val="14"/>
      <color indexed="54"/>
      <name val="Calibri"/>
      <family val="2"/>
    </font>
    <font>
      <b/>
      <sz val="14"/>
      <color indexed="60"/>
      <name val="Calibri"/>
      <family val="2"/>
    </font>
    <font>
      <sz val="14"/>
      <color indexed="60"/>
      <name val="Calibri"/>
      <family val="2"/>
    </font>
    <font>
      <b/>
      <sz val="12"/>
      <color indexed="54"/>
      <name val="Calibri"/>
      <family val="2"/>
    </font>
    <font>
      <sz val="12"/>
      <color indexed="54"/>
      <name val="Calibri"/>
      <family val="2"/>
    </font>
    <font>
      <b/>
      <sz val="12"/>
      <color indexed="60"/>
      <name val="Calibri"/>
      <family val="2"/>
    </font>
    <font>
      <sz val="10"/>
      <color indexed="54"/>
      <name val="Calibri"/>
      <family val="2"/>
    </font>
    <font>
      <sz val="12"/>
      <color indexed="62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28"/>
      <color indexed="54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i/>
      <sz val="12"/>
      <color indexed="16"/>
      <name val="Times New Roman"/>
      <family val="1"/>
    </font>
    <font>
      <b/>
      <i/>
      <sz val="18"/>
      <color indexed="18"/>
      <name val="Arial"/>
      <family val="2"/>
    </font>
    <font>
      <b/>
      <i/>
      <sz val="16"/>
      <color indexed="40"/>
      <name val="Times New Roman"/>
      <family val="1"/>
    </font>
    <font>
      <b/>
      <i/>
      <sz val="26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3"/>
      <name val="Calibri"/>
      <family val="2"/>
    </font>
    <font>
      <sz val="12"/>
      <color rgb="FFC00000"/>
      <name val="Calibri"/>
      <family val="2"/>
    </font>
    <font>
      <b/>
      <sz val="14"/>
      <color theme="3"/>
      <name val="Calibri"/>
      <family val="2"/>
    </font>
    <font>
      <b/>
      <sz val="14"/>
      <color rgb="FFC00000"/>
      <name val="Calibri"/>
      <family val="2"/>
    </font>
    <font>
      <sz val="14"/>
      <color rgb="FFC00000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b/>
      <sz val="12"/>
      <color rgb="FFC00000"/>
      <name val="Calibri"/>
      <family val="2"/>
    </font>
    <font>
      <sz val="10"/>
      <color theme="3"/>
      <name val="Calibri"/>
      <family val="2"/>
    </font>
    <font>
      <sz val="12"/>
      <color theme="4" tint="-0.4999699890613556"/>
      <name val="Calibri"/>
      <family val="2"/>
    </font>
    <font>
      <b/>
      <sz val="12"/>
      <color theme="4" tint="-0.4999699890613556"/>
      <name val="Calibri"/>
      <family val="2"/>
    </font>
    <font>
      <b/>
      <sz val="28"/>
      <color theme="3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double">
        <color indexed="63"/>
      </right>
      <top style="thin">
        <color indexed="63"/>
      </top>
      <bottom style="medium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/>
    </border>
    <border>
      <left style="double">
        <color indexed="63"/>
      </left>
      <right style="thin">
        <color indexed="63"/>
      </right>
      <top style="double">
        <color indexed="63"/>
      </top>
      <bottom style="thin"/>
    </border>
    <border>
      <left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double"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theme="3"/>
      </left>
      <right style="thin">
        <color indexed="63"/>
      </right>
      <top style="thin">
        <color theme="3"/>
      </top>
      <bottom style="thin">
        <color theme="3"/>
      </bottom>
    </border>
    <border>
      <left>
        <color indexed="63"/>
      </left>
      <right style="thin">
        <color indexed="63"/>
      </right>
      <top style="thin">
        <color theme="3"/>
      </top>
      <bottom style="thin">
        <color theme="3"/>
      </bottom>
    </border>
    <border>
      <left style="thin">
        <color indexed="63"/>
      </left>
      <right style="thin"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 style="double">
        <color indexed="63"/>
      </right>
      <top style="double">
        <color indexed="63"/>
      </top>
      <bottom style="thin"/>
    </border>
    <border>
      <left style="thin"/>
      <right style="double">
        <color indexed="63"/>
      </right>
      <top>
        <color indexed="63"/>
      </top>
      <bottom style="thin">
        <color indexed="63"/>
      </bottom>
    </border>
    <border>
      <left style="thin"/>
      <right style="double">
        <color indexed="63"/>
      </right>
      <top style="thin">
        <color indexed="63"/>
      </top>
      <bottom style="thin">
        <color indexed="63"/>
      </bottom>
    </border>
    <border>
      <left style="thin"/>
      <right style="double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theme="3"/>
      </top>
      <bottom style="thin">
        <color indexed="63"/>
      </bottom>
    </border>
    <border>
      <left>
        <color indexed="63"/>
      </left>
      <right style="thin">
        <color theme="3"/>
      </right>
      <top style="thin">
        <color theme="3"/>
      </top>
      <bottom style="thin">
        <color indexed="63"/>
      </bottom>
    </border>
    <border>
      <left>
        <color indexed="63"/>
      </left>
      <right style="thin">
        <color theme="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>
        <color theme="3"/>
      </right>
      <top>
        <color indexed="63"/>
      </top>
      <bottom style="thin"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3"/>
      </bottom>
    </border>
    <border>
      <left style="thin">
        <color indexed="63"/>
      </left>
      <right style="thin">
        <color rgb="FFC00000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theme="3"/>
      </left>
      <right style="thin">
        <color indexed="63"/>
      </right>
      <top style="thin">
        <color theme="3"/>
      </top>
      <bottom style="thin">
        <color indexed="63"/>
      </bottom>
    </border>
    <border>
      <left style="thin">
        <color indexed="63"/>
      </left>
      <right style="thin">
        <color theme="3"/>
      </right>
      <top style="thin">
        <color theme="3"/>
      </top>
      <bottom style="thin">
        <color indexed="63"/>
      </bottom>
    </border>
    <border>
      <left style="thin">
        <color theme="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3"/>
      </right>
      <top style="thin">
        <color indexed="63"/>
      </top>
      <bottom style="thin">
        <color indexed="63"/>
      </bottom>
    </border>
    <border>
      <left style="thin">
        <color theme="3"/>
      </left>
      <right style="thin">
        <color indexed="63"/>
      </right>
      <top>
        <color indexed="63"/>
      </top>
      <bottom style="thin">
        <color theme="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3"/>
      </bottom>
    </border>
    <border>
      <left style="thin">
        <color indexed="63"/>
      </left>
      <right style="thin">
        <color theme="3"/>
      </right>
      <top style="thin">
        <color indexed="63"/>
      </top>
      <bottom style="thin">
        <color theme="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medium">
        <color indexed="63"/>
      </right>
      <top style="thin"/>
      <bottom>
        <color indexed="63"/>
      </bottom>
    </border>
    <border>
      <left style="medium">
        <color indexed="63"/>
      </left>
      <right>
        <color indexed="63"/>
      </right>
      <top style="thin"/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medium"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 style="thin">
        <color indexed="63"/>
      </left>
      <right>
        <color indexed="63"/>
      </right>
      <top style="thin">
        <color theme="3"/>
      </top>
      <bottom style="thin">
        <color theme="3"/>
      </bottom>
    </border>
    <border>
      <left style="thin"/>
      <right style="thin"/>
      <top style="thin">
        <color theme="3"/>
      </top>
      <bottom style="thin">
        <color theme="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theme="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medium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double">
        <color indexed="63"/>
      </top>
      <bottom style="thin"/>
    </border>
    <border>
      <left>
        <color indexed="63"/>
      </left>
      <right>
        <color indexed="63"/>
      </right>
      <top style="double"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0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</cellStyleXfs>
  <cellXfs count="578">
    <xf numFmtId="0" fontId="0" fillId="0" borderId="0" xfId="0" applyAlignment="1">
      <alignment/>
    </xf>
    <xf numFmtId="0" fontId="22" fillId="0" borderId="10" xfId="0" applyFont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3" fontId="4" fillId="0" borderId="0" xfId="46" applyFont="1" applyAlignment="1">
      <alignment horizontal="right" vertical="center"/>
    </xf>
    <xf numFmtId="0" fontId="22" fillId="0" borderId="11" xfId="0" applyFont="1" applyBorder="1" applyAlignment="1">
      <alignment horizontal="left" vertical="center" wrapText="1"/>
    </xf>
    <xf numFmtId="3" fontId="4" fillId="6" borderId="12" xfId="46" applyFont="1" applyFill="1" applyBorder="1" applyAlignment="1">
      <alignment horizontal="right" vertical="center" wrapText="1"/>
    </xf>
    <xf numFmtId="3" fontId="4" fillId="6" borderId="13" xfId="46" applyFont="1" applyFill="1" applyBorder="1" applyAlignment="1">
      <alignment horizontal="right" vertical="center" wrapText="1"/>
    </xf>
    <xf numFmtId="2" fontId="4" fillId="6" borderId="12" xfId="46" applyNumberFormat="1" applyFont="1" applyFill="1" applyBorder="1" applyAlignment="1">
      <alignment horizontal="right" vertical="center" wrapText="1"/>
    </xf>
    <xf numFmtId="3" fontId="4" fillId="6" borderId="14" xfId="46" applyFont="1" applyFill="1" applyBorder="1" applyAlignment="1">
      <alignment horizontal="right" vertical="center" wrapText="1"/>
    </xf>
    <xf numFmtId="4" fontId="4" fillId="6" borderId="13" xfId="46" applyNumberFormat="1" applyFont="1" applyFill="1" applyBorder="1" applyAlignment="1">
      <alignment horizontal="right" vertical="center"/>
    </xf>
    <xf numFmtId="4" fontId="4" fillId="0" borderId="12" xfId="46" applyNumberFormat="1" applyFont="1" applyBorder="1" applyAlignment="1">
      <alignment horizontal="right" vertical="center"/>
    </xf>
    <xf numFmtId="3" fontId="4" fillId="6" borderId="15" xfId="46" applyFont="1" applyFill="1" applyBorder="1" applyAlignment="1">
      <alignment vertical="center"/>
    </xf>
    <xf numFmtId="3" fontId="4" fillId="6" borderId="16" xfId="0" applyNumberFormat="1" applyFont="1" applyFill="1" applyBorder="1" applyAlignment="1">
      <alignment vertical="center"/>
    </xf>
    <xf numFmtId="3" fontId="62" fillId="0" borderId="0" xfId="46" applyFont="1" applyAlignment="1">
      <alignment vertical="center"/>
    </xf>
    <xf numFmtId="0" fontId="63" fillId="0" borderId="10" xfId="0" applyFont="1" applyBorder="1" applyAlignment="1">
      <alignment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3" fontId="64" fillId="0" borderId="17" xfId="46" applyFont="1" applyBorder="1" applyAlignment="1">
      <alignment vertical="center"/>
    </xf>
    <xf numFmtId="3" fontId="64" fillId="0" borderId="18" xfId="46" applyFont="1" applyBorder="1" applyAlignment="1">
      <alignment vertical="center"/>
    </xf>
    <xf numFmtId="3" fontId="64" fillId="0" borderId="19" xfId="46" applyFont="1" applyBorder="1" applyAlignment="1">
      <alignment horizontal="center" vertical="center" wrapText="1"/>
    </xf>
    <xf numFmtId="3" fontId="64" fillId="0" borderId="20" xfId="46" applyFont="1" applyBorder="1" applyAlignment="1">
      <alignment horizontal="center" vertical="center" wrapText="1"/>
    </xf>
    <xf numFmtId="3" fontId="64" fillId="0" borderId="21" xfId="46" applyFont="1" applyBorder="1" applyAlignment="1">
      <alignment horizontal="center" vertical="center" wrapText="1"/>
    </xf>
    <xf numFmtId="3" fontId="64" fillId="0" borderId="22" xfId="46" applyFont="1" applyBorder="1" applyAlignment="1">
      <alignment horizontal="center" vertical="center" wrapText="1"/>
    </xf>
    <xf numFmtId="3" fontId="62" fillId="0" borderId="0" xfId="46" applyFont="1" applyAlignment="1">
      <alignment horizontal="center" vertical="center" wrapText="1"/>
    </xf>
    <xf numFmtId="3" fontId="62" fillId="0" borderId="23" xfId="46" applyFont="1" applyBorder="1" applyAlignment="1">
      <alignment horizontal="left" vertical="center"/>
    </xf>
    <xf numFmtId="3" fontId="62" fillId="0" borderId="12" xfId="46" applyFont="1" applyBorder="1" applyAlignment="1">
      <alignment vertical="center"/>
    </xf>
    <xf numFmtId="3" fontId="62" fillId="0" borderId="23" xfId="46" applyFont="1" applyBorder="1" applyAlignment="1">
      <alignment vertical="center"/>
    </xf>
    <xf numFmtId="3" fontId="62" fillId="0" borderId="13" xfId="46" applyFont="1" applyBorder="1" applyAlignment="1">
      <alignment vertical="center"/>
    </xf>
    <xf numFmtId="3" fontId="62" fillId="0" borderId="24" xfId="46" applyFont="1" applyBorder="1" applyAlignment="1">
      <alignment vertical="center"/>
    </xf>
    <xf numFmtId="3" fontId="62" fillId="0" borderId="25" xfId="46" applyFont="1" applyBorder="1" applyAlignment="1">
      <alignment vertical="center"/>
    </xf>
    <xf numFmtId="3" fontId="62" fillId="0" borderId="26" xfId="46" applyFont="1" applyBorder="1" applyAlignment="1">
      <alignment vertical="center"/>
    </xf>
    <xf numFmtId="3" fontId="62" fillId="0" borderId="26" xfId="46" applyFont="1" applyBorder="1" applyAlignment="1">
      <alignment horizontal="left" vertical="center"/>
    </xf>
    <xf numFmtId="3" fontId="62" fillId="7" borderId="26" xfId="46" applyFont="1" applyFill="1" applyBorder="1" applyAlignment="1">
      <alignment vertical="center"/>
    </xf>
    <xf numFmtId="3" fontId="62" fillId="0" borderId="27" xfId="46" applyFont="1" applyBorder="1" applyAlignment="1">
      <alignment vertical="center"/>
    </xf>
    <xf numFmtId="3" fontId="62" fillId="0" borderId="28" xfId="46" applyFont="1" applyBorder="1" applyAlignment="1">
      <alignment vertical="center"/>
    </xf>
    <xf numFmtId="3" fontId="62" fillId="0" borderId="29" xfId="46" applyFont="1" applyBorder="1" applyAlignment="1">
      <alignment vertical="center"/>
    </xf>
    <xf numFmtId="3" fontId="62" fillId="0" borderId="18" xfId="46" applyFont="1" applyBorder="1" applyAlignment="1">
      <alignment vertical="center"/>
    </xf>
    <xf numFmtId="0" fontId="62" fillId="0" borderId="27" xfId="0" applyFont="1" applyBorder="1" applyAlignment="1">
      <alignment/>
    </xf>
    <xf numFmtId="3" fontId="64" fillId="0" borderId="30" xfId="46" applyFont="1" applyBorder="1" applyAlignment="1">
      <alignment horizontal="center" vertical="center" wrapText="1"/>
    </xf>
    <xf numFmtId="3" fontId="64" fillId="0" borderId="31" xfId="46" applyFont="1" applyBorder="1" applyAlignment="1">
      <alignment horizontal="left" vertical="center" wrapText="1"/>
    </xf>
    <xf numFmtId="3" fontId="64" fillId="0" borderId="0" xfId="46" applyFont="1" applyAlignment="1">
      <alignment horizontal="left" vertical="center" wrapText="1"/>
    </xf>
    <xf numFmtId="3" fontId="64" fillId="33" borderId="0" xfId="46" applyFont="1" applyFill="1" applyAlignment="1">
      <alignment horizontal="center" vertical="center" wrapText="1"/>
    </xf>
    <xf numFmtId="3" fontId="64" fillId="33" borderId="0" xfId="46" applyFont="1" applyFill="1" applyAlignment="1">
      <alignment vertical="center"/>
    </xf>
    <xf numFmtId="3" fontId="64" fillId="33" borderId="0" xfId="46" applyFont="1" applyFill="1" applyAlignment="1">
      <alignment horizontal="right" vertical="center"/>
    </xf>
    <xf numFmtId="9" fontId="64" fillId="33" borderId="0" xfId="53" applyFont="1" applyFill="1" applyAlignment="1">
      <alignment horizontal="right" vertical="center"/>
    </xf>
    <xf numFmtId="3" fontId="65" fillId="0" borderId="32" xfId="46" applyFont="1" applyBorder="1" applyAlignment="1">
      <alignment horizontal="left" vertical="center" wrapText="1"/>
    </xf>
    <xf numFmtId="3" fontId="66" fillId="0" borderId="33" xfId="46" applyFont="1" applyBorder="1" applyAlignment="1">
      <alignment horizontal="center" vertical="center" wrapText="1"/>
    </xf>
    <xf numFmtId="3" fontId="66" fillId="0" borderId="34" xfId="46" applyFont="1" applyBorder="1" applyAlignment="1">
      <alignment horizontal="center" vertical="center" wrapText="1"/>
    </xf>
    <xf numFmtId="3" fontId="66" fillId="0" borderId="35" xfId="46" applyFont="1" applyBorder="1" applyAlignment="1">
      <alignment horizontal="center" vertical="center" wrapText="1"/>
    </xf>
    <xf numFmtId="3" fontId="67" fillId="0" borderId="0" xfId="46" applyFont="1" applyAlignment="1">
      <alignment horizontal="left" vertical="center"/>
    </xf>
    <xf numFmtId="3" fontId="68" fillId="0" borderId="0" xfId="46" applyFont="1" applyAlignment="1">
      <alignment vertical="center"/>
    </xf>
    <xf numFmtId="3" fontId="68" fillId="0" borderId="15" xfId="46" applyFont="1" applyBorder="1" applyAlignment="1">
      <alignment horizontal="center" vertical="center" wrapText="1"/>
    </xf>
    <xf numFmtId="3" fontId="67" fillId="0" borderId="36" xfId="46" applyFont="1" applyBorder="1" applyAlignment="1">
      <alignment horizontal="center" vertical="center" wrapText="1"/>
    </xf>
    <xf numFmtId="3" fontId="67" fillId="0" borderId="15" xfId="46" applyFont="1" applyBorder="1" applyAlignment="1">
      <alignment horizontal="center" vertical="center" wrapText="1"/>
    </xf>
    <xf numFmtId="0" fontId="68" fillId="0" borderId="0" xfId="0" applyFont="1" applyAlignment="1">
      <alignment/>
    </xf>
    <xf numFmtId="3" fontId="68" fillId="0" borderId="0" xfId="46" applyFont="1" applyAlignment="1">
      <alignment horizontal="center" vertical="center" wrapText="1"/>
    </xf>
    <xf numFmtId="3" fontId="68" fillId="0" borderId="37" xfId="46" applyFont="1" applyBorder="1" applyAlignment="1">
      <alignment vertical="center"/>
    </xf>
    <xf numFmtId="3" fontId="68" fillId="0" borderId="0" xfId="46" applyFont="1" applyAlignment="1">
      <alignment horizontal="center" vertical="center"/>
    </xf>
    <xf numFmtId="3" fontId="67" fillId="0" borderId="0" xfId="46" applyFont="1" applyAlignment="1">
      <alignment horizontal="center" vertical="center"/>
    </xf>
    <xf numFmtId="3" fontId="68" fillId="0" borderId="36" xfId="46" applyFont="1" applyBorder="1" applyAlignment="1">
      <alignment vertical="center"/>
    </xf>
    <xf numFmtId="0" fontId="68" fillId="0" borderId="0" xfId="0" applyFont="1" applyAlignment="1">
      <alignment/>
    </xf>
    <xf numFmtId="3" fontId="68" fillId="0" borderId="0" xfId="46" applyFont="1" applyAlignment="1">
      <alignment vertical="center" wrapText="1"/>
    </xf>
    <xf numFmtId="3" fontId="67" fillId="0" borderId="0" xfId="46" applyFont="1" applyAlignment="1">
      <alignment vertical="center"/>
    </xf>
    <xf numFmtId="3" fontId="67" fillId="0" borderId="0" xfId="46" applyFont="1" applyAlignment="1">
      <alignment horizontal="right" vertical="center" wrapText="1"/>
    </xf>
    <xf numFmtId="3" fontId="68" fillId="0" borderId="0" xfId="46" applyFont="1" applyAlignment="1">
      <alignment horizontal="right" vertical="center" wrapText="1"/>
    </xf>
    <xf numFmtId="3" fontId="68" fillId="34" borderId="0" xfId="46" applyFont="1" applyFill="1" applyAlignment="1">
      <alignment vertical="center"/>
    </xf>
    <xf numFmtId="3" fontId="67" fillId="0" borderId="24" xfId="46" applyFont="1" applyBorder="1" applyAlignment="1">
      <alignment horizontal="left" vertical="center"/>
    </xf>
    <xf numFmtId="3" fontId="67" fillId="0" borderId="0" xfId="46" applyFont="1" applyAlignment="1">
      <alignment horizontal="center" vertical="center" wrapText="1"/>
    </xf>
    <xf numFmtId="3" fontId="68" fillId="0" borderId="0" xfId="46" applyFont="1" applyAlignment="1">
      <alignment horizontal="left" vertical="center"/>
    </xf>
    <xf numFmtId="3" fontId="67" fillId="0" borderId="15" xfId="46" applyFont="1" applyBorder="1" applyAlignment="1">
      <alignment horizontal="right" vertical="center" wrapText="1"/>
    </xf>
    <xf numFmtId="3" fontId="67" fillId="0" borderId="38" xfId="46" applyFont="1" applyBorder="1" applyAlignment="1">
      <alignment horizontal="right" vertical="center"/>
    </xf>
    <xf numFmtId="0" fontId="68" fillId="0" borderId="0" xfId="0" applyFont="1" applyAlignment="1">
      <alignment vertical="center"/>
    </xf>
    <xf numFmtId="3" fontId="68" fillId="0" borderId="14" xfId="46" applyFont="1" applyBorder="1" applyAlignment="1">
      <alignment vertical="center"/>
    </xf>
    <xf numFmtId="3" fontId="68" fillId="0" borderId="15" xfId="46" applyFont="1" applyBorder="1" applyAlignment="1">
      <alignment vertical="center"/>
    </xf>
    <xf numFmtId="3" fontId="67" fillId="0" borderId="0" xfId="46" applyFont="1" applyAlignment="1">
      <alignment horizontal="right" vertical="center"/>
    </xf>
    <xf numFmtId="3" fontId="68" fillId="0" borderId="24" xfId="46" applyFont="1" applyBorder="1" applyAlignment="1">
      <alignment horizontal="center" vertical="center" wrapText="1"/>
    </xf>
    <xf numFmtId="3" fontId="67" fillId="0" borderId="0" xfId="46" applyFont="1" applyAlignment="1">
      <alignment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3" fontId="22" fillId="6" borderId="12" xfId="46" applyFont="1" applyFill="1" applyBorder="1" applyAlignment="1">
      <alignment horizontal="right" vertical="center" wrapText="1"/>
    </xf>
    <xf numFmtId="3" fontId="22" fillId="6" borderId="13" xfId="46" applyFont="1" applyFill="1" applyBorder="1" applyAlignment="1">
      <alignment horizontal="right" vertical="center" wrapText="1"/>
    </xf>
    <xf numFmtId="3" fontId="22" fillId="0" borderId="12" xfId="46" applyFont="1" applyBorder="1" applyAlignment="1">
      <alignment horizontal="right" vertical="center" wrapText="1"/>
    </xf>
    <xf numFmtId="3" fontId="22" fillId="5" borderId="12" xfId="46" applyFont="1" applyFill="1" applyBorder="1" applyAlignment="1">
      <alignment horizontal="right" vertical="center" wrapText="1"/>
    </xf>
    <xf numFmtId="0" fontId="22" fillId="0" borderId="43" xfId="0" applyFont="1" applyBorder="1" applyAlignment="1">
      <alignment horizontal="left" vertical="center" wrapText="1"/>
    </xf>
    <xf numFmtId="3" fontId="69" fillId="6" borderId="16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44" xfId="0" applyNumberFormat="1" applyFont="1" applyBorder="1" applyAlignment="1">
      <alignment vertical="center"/>
    </xf>
    <xf numFmtId="3" fontId="6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24" xfId="46" applyFont="1" applyBorder="1" applyAlignment="1">
      <alignment horizontal="right" vertical="center"/>
    </xf>
    <xf numFmtId="3" fontId="65" fillId="0" borderId="28" xfId="46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 vertical="center"/>
    </xf>
    <xf numFmtId="3" fontId="4" fillId="0" borderId="46" xfId="46" applyFont="1" applyBorder="1" applyAlignment="1">
      <alignment horizontal="right" vertical="center"/>
    </xf>
    <xf numFmtId="3" fontId="64" fillId="0" borderId="47" xfId="46" applyFont="1" applyBorder="1" applyAlignment="1">
      <alignment horizontal="center" vertical="center" wrapText="1"/>
    </xf>
    <xf numFmtId="3" fontId="62" fillId="0" borderId="48" xfId="46" applyFont="1" applyBorder="1" applyAlignment="1">
      <alignment vertical="center"/>
    </xf>
    <xf numFmtId="3" fontId="62" fillId="0" borderId="19" xfId="46" applyFont="1" applyBorder="1" applyAlignment="1">
      <alignment horizontal="left" vertical="center" wrapText="1"/>
    </xf>
    <xf numFmtId="3" fontId="64" fillId="7" borderId="49" xfId="46" applyFont="1" applyFill="1" applyBorder="1" applyAlignment="1">
      <alignment horizontal="right" vertical="center" wrapText="1"/>
    </xf>
    <xf numFmtId="3" fontId="64" fillId="7" borderId="50" xfId="46" applyFont="1" applyFill="1" applyBorder="1" applyAlignment="1">
      <alignment vertical="center"/>
    </xf>
    <xf numFmtId="3" fontId="64" fillId="7" borderId="38" xfId="46" applyFont="1" applyFill="1" applyBorder="1" applyAlignment="1">
      <alignment vertical="center"/>
    </xf>
    <xf numFmtId="3" fontId="64" fillId="7" borderId="51" xfId="46" applyFont="1" applyFill="1" applyBorder="1" applyAlignment="1">
      <alignment vertical="center"/>
    </xf>
    <xf numFmtId="3" fontId="64" fillId="7" borderId="52" xfId="46" applyFont="1" applyFill="1" applyBorder="1" applyAlignment="1">
      <alignment vertical="center"/>
    </xf>
    <xf numFmtId="3" fontId="65" fillId="0" borderId="53" xfId="46" applyFont="1" applyBorder="1" applyAlignment="1">
      <alignment horizontal="center" vertical="center" wrapText="1"/>
    </xf>
    <xf numFmtId="3" fontId="66" fillId="0" borderId="23" xfId="46" applyFont="1" applyBorder="1" applyAlignment="1">
      <alignment horizontal="left" vertical="center"/>
    </xf>
    <xf numFmtId="3" fontId="66" fillId="0" borderId="25" xfId="46" applyFont="1" applyBorder="1" applyAlignment="1">
      <alignment vertical="center"/>
    </xf>
    <xf numFmtId="3" fontId="65" fillId="0" borderId="21" xfId="46" applyFont="1" applyBorder="1" applyAlignment="1">
      <alignment horizontal="center" vertical="center" wrapText="1"/>
    </xf>
    <xf numFmtId="3" fontId="64" fillId="35" borderId="54" xfId="46" applyFont="1" applyFill="1" applyBorder="1" applyAlignment="1">
      <alignment horizontal="center" vertical="center" wrapText="1"/>
    </xf>
    <xf numFmtId="3" fontId="64" fillId="35" borderId="55" xfId="46" applyFont="1" applyFill="1" applyBorder="1" applyAlignment="1">
      <alignment horizontal="center" vertical="center" wrapText="1"/>
    </xf>
    <xf numFmtId="3" fontId="64" fillId="35" borderId="56" xfId="46" applyFont="1" applyFill="1" applyBorder="1" applyAlignment="1">
      <alignment horizontal="center" vertical="center" wrapText="1"/>
    </xf>
    <xf numFmtId="3" fontId="64" fillId="0" borderId="57" xfId="46" applyFont="1" applyBorder="1" applyAlignment="1">
      <alignment horizontal="center" vertical="center"/>
    </xf>
    <xf numFmtId="3" fontId="64" fillId="6" borderId="58" xfId="46" applyFont="1" applyFill="1" applyBorder="1" applyAlignment="1">
      <alignment horizontal="center" vertical="center"/>
    </xf>
    <xf numFmtId="9" fontId="64" fillId="6" borderId="58" xfId="53" applyFont="1" applyFill="1" applyBorder="1" applyAlignment="1">
      <alignment horizontal="center" vertical="center"/>
    </xf>
    <xf numFmtId="3" fontId="64" fillId="36" borderId="59" xfId="46" applyFont="1" applyFill="1" applyBorder="1" applyAlignment="1">
      <alignment horizontal="center" vertical="center"/>
    </xf>
    <xf numFmtId="3" fontId="68" fillId="35" borderId="29" xfId="46" applyFont="1" applyFill="1" applyBorder="1" applyAlignment="1">
      <alignment vertical="center"/>
    </xf>
    <xf numFmtId="3" fontId="67" fillId="0" borderId="15" xfId="46" applyFont="1" applyBorder="1" applyAlignment="1">
      <alignment vertical="center"/>
    </xf>
    <xf numFmtId="9" fontId="68" fillId="0" borderId="29" xfId="53" applyFont="1" applyBorder="1" applyAlignment="1">
      <alignment horizontal="center" vertical="center"/>
    </xf>
    <xf numFmtId="3" fontId="68" fillId="0" borderId="29" xfId="46" applyFont="1" applyBorder="1" applyAlignment="1">
      <alignment horizontal="center" vertical="center"/>
    </xf>
    <xf numFmtId="3" fontId="68" fillId="0" borderId="29" xfId="46" applyFont="1" applyBorder="1" applyAlignment="1">
      <alignment vertical="center"/>
    </xf>
    <xf numFmtId="3" fontId="68" fillId="35" borderId="13" xfId="46" applyFont="1" applyFill="1" applyBorder="1" applyAlignment="1">
      <alignment vertical="center"/>
    </xf>
    <xf numFmtId="3" fontId="67" fillId="0" borderId="60" xfId="46" applyFont="1" applyBorder="1" applyAlignment="1">
      <alignment horizontal="center" vertical="center" wrapText="1"/>
    </xf>
    <xf numFmtId="3" fontId="67" fillId="0" borderId="61" xfId="46" applyFont="1" applyBorder="1" applyAlignment="1">
      <alignment horizontal="center" vertical="center" wrapText="1"/>
    </xf>
    <xf numFmtId="3" fontId="67" fillId="0" borderId="62" xfId="46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 vertical="center" wrapText="1"/>
    </xf>
    <xf numFmtId="3" fontId="67" fillId="7" borderId="38" xfId="46" applyFont="1" applyFill="1" applyBorder="1" applyAlignment="1">
      <alignment vertical="center"/>
    </xf>
    <xf numFmtId="3" fontId="67" fillId="7" borderId="63" xfId="46" applyFont="1" applyFill="1" applyBorder="1" applyAlignment="1">
      <alignment horizontal="center" vertical="center" wrapText="1"/>
    </xf>
    <xf numFmtId="3" fontId="67" fillId="7" borderId="64" xfId="46" applyFont="1" applyFill="1" applyBorder="1" applyAlignment="1">
      <alignment horizontal="center" vertical="center" wrapText="1"/>
    </xf>
    <xf numFmtId="3" fontId="67" fillId="0" borderId="61" xfId="46" applyFont="1" applyBorder="1" applyAlignment="1">
      <alignment horizontal="right" vertical="center" wrapText="1"/>
    </xf>
    <xf numFmtId="3" fontId="67" fillId="0" borderId="63" xfId="46" applyFont="1" applyBorder="1" applyAlignment="1">
      <alignment horizontal="right" vertical="center" wrapText="1"/>
    </xf>
    <xf numFmtId="4" fontId="67" fillId="7" borderId="65" xfId="46" applyNumberFormat="1" applyFont="1" applyFill="1" applyBorder="1" applyAlignment="1">
      <alignment vertical="center"/>
    </xf>
    <xf numFmtId="3" fontId="67" fillId="0" borderId="66" xfId="46" applyFont="1" applyBorder="1" applyAlignment="1">
      <alignment vertical="center"/>
    </xf>
    <xf numFmtId="3" fontId="68" fillId="5" borderId="67" xfId="46" applyFont="1" applyFill="1" applyBorder="1" applyAlignment="1">
      <alignment vertical="center"/>
    </xf>
    <xf numFmtId="3" fontId="70" fillId="0" borderId="0" xfId="46" applyFont="1" applyAlignment="1">
      <alignment horizontal="center" vertical="center"/>
    </xf>
    <xf numFmtId="3" fontId="63" fillId="0" borderId="13" xfId="46" applyFont="1" applyBorder="1" applyAlignment="1">
      <alignment horizontal="center" vertical="center" wrapText="1"/>
    </xf>
    <xf numFmtId="3" fontId="67" fillId="0" borderId="61" xfId="46" applyFont="1" applyBorder="1" applyAlignment="1">
      <alignment horizontal="right" vertical="center"/>
    </xf>
    <xf numFmtId="3" fontId="22" fillId="5" borderId="68" xfId="46" applyFont="1" applyFill="1" applyBorder="1" applyAlignment="1">
      <alignment horizontal="right" vertical="center" wrapText="1"/>
    </xf>
    <xf numFmtId="3" fontId="4" fillId="6" borderId="24" xfId="46" applyFont="1" applyFill="1" applyBorder="1" applyAlignment="1">
      <alignment horizontal="right" vertical="center" wrapText="1"/>
    </xf>
    <xf numFmtId="4" fontId="4" fillId="6" borderId="12" xfId="46" applyNumberFormat="1" applyFont="1" applyFill="1" applyBorder="1" applyAlignment="1">
      <alignment horizontal="right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vertical="center" wrapText="1"/>
    </xf>
    <xf numFmtId="3" fontId="69" fillId="0" borderId="71" xfId="0" applyNumberFormat="1" applyFont="1" applyBorder="1" applyAlignment="1">
      <alignment vertical="center" wrapText="1"/>
    </xf>
    <xf numFmtId="0" fontId="22" fillId="0" borderId="71" xfId="0" applyFont="1" applyBorder="1" applyAlignment="1">
      <alignment vertical="center" wrapText="1"/>
    </xf>
    <xf numFmtId="3" fontId="22" fillId="0" borderId="71" xfId="0" applyNumberFormat="1" applyFont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4" fontId="4" fillId="0" borderId="70" xfId="46" applyNumberFormat="1" applyFont="1" applyBorder="1" applyAlignment="1">
      <alignment horizontal="right" vertical="center"/>
    </xf>
    <xf numFmtId="0" fontId="4" fillId="0" borderId="71" xfId="0" applyFont="1" applyBorder="1" applyAlignment="1">
      <alignment vertical="center"/>
    </xf>
    <xf numFmtId="0" fontId="23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3" fontId="67" fillId="0" borderId="73" xfId="46" applyFont="1" applyBorder="1" applyAlignment="1">
      <alignment horizontal="center" vertical="center" wrapText="1"/>
    </xf>
    <xf numFmtId="3" fontId="67" fillId="0" borderId="44" xfId="46" applyFont="1" applyBorder="1" applyAlignment="1">
      <alignment horizontal="center" vertical="center" wrapText="1"/>
    </xf>
    <xf numFmtId="3" fontId="69" fillId="0" borderId="0" xfId="46" applyFont="1" applyAlignment="1">
      <alignment horizontal="left" vertical="center"/>
    </xf>
    <xf numFmtId="3" fontId="22" fillId="0" borderId="71" xfId="0" applyNumberFormat="1" applyFont="1" applyBorder="1" applyAlignment="1">
      <alignment vertical="center"/>
    </xf>
    <xf numFmtId="3" fontId="22" fillId="0" borderId="13" xfId="0" applyNumberFormat="1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indent="1"/>
    </xf>
    <xf numFmtId="0" fontId="67" fillId="7" borderId="74" xfId="50" applyFont="1" applyFill="1" applyBorder="1" applyAlignment="1">
      <alignment horizontal="left" vertical="center" wrapText="1"/>
      <protection/>
    </xf>
    <xf numFmtId="9" fontId="67" fillId="7" borderId="75" xfId="53" applyFont="1" applyFill="1" applyBorder="1" applyAlignment="1">
      <alignment horizontal="right" vertical="center"/>
    </xf>
    <xf numFmtId="0" fontId="67" fillId="0" borderId="76" xfId="49" applyFont="1" applyBorder="1">
      <alignment/>
      <protection/>
    </xf>
    <xf numFmtId="0" fontId="68" fillId="0" borderId="76" xfId="49" applyFont="1" applyBorder="1">
      <alignment/>
      <protection/>
    </xf>
    <xf numFmtId="172" fontId="67" fillId="0" borderId="76" xfId="53" applyNumberFormat="1" applyFont="1" applyBorder="1" applyAlignment="1">
      <alignment vertical="center"/>
    </xf>
    <xf numFmtId="4" fontId="69" fillId="6" borderId="73" xfId="46" applyNumberFormat="1" applyFont="1" applyFill="1" applyBorder="1" applyAlignment="1">
      <alignment horizontal="right" vertical="center"/>
    </xf>
    <xf numFmtId="3" fontId="69" fillId="6" borderId="73" xfId="46" applyFont="1" applyFill="1" applyBorder="1" applyAlignment="1">
      <alignment horizontal="right" vertical="center" wrapText="1"/>
    </xf>
    <xf numFmtId="0" fontId="68" fillId="0" borderId="0" xfId="50" applyFont="1" applyAlignment="1">
      <alignment vertical="center"/>
      <protection/>
    </xf>
    <xf numFmtId="0" fontId="4" fillId="0" borderId="0" xfId="0" applyFont="1" applyAlignment="1">
      <alignment/>
    </xf>
    <xf numFmtId="167" fontId="68" fillId="0" borderId="73" xfId="45" applyNumberFormat="1" applyFont="1" applyBorder="1" applyAlignment="1">
      <alignment vertical="center"/>
    </xf>
    <xf numFmtId="167" fontId="67" fillId="0" borderId="77" xfId="45" applyNumberFormat="1" applyFont="1" applyBorder="1" applyAlignment="1">
      <alignment horizontal="center" vertical="center" wrapText="1"/>
    </xf>
    <xf numFmtId="167" fontId="67" fillId="0" borderId="78" xfId="45" applyNumberFormat="1" applyFont="1" applyBorder="1" applyAlignment="1">
      <alignment horizontal="center" vertical="center" wrapText="1"/>
    </xf>
    <xf numFmtId="0" fontId="4" fillId="5" borderId="67" xfId="0" applyFont="1" applyFill="1" applyBorder="1" applyAlignment="1">
      <alignment/>
    </xf>
    <xf numFmtId="3" fontId="69" fillId="5" borderId="73" xfId="0" applyNumberFormat="1" applyFont="1" applyFill="1" applyBorder="1" applyAlignment="1">
      <alignment/>
    </xf>
    <xf numFmtId="3" fontId="4" fillId="5" borderId="73" xfId="0" applyNumberFormat="1" applyFont="1" applyFill="1" applyBorder="1" applyAlignment="1">
      <alignment/>
    </xf>
    <xf numFmtId="0" fontId="69" fillId="5" borderId="73" xfId="0" applyFont="1" applyFill="1" applyBorder="1" applyAlignment="1">
      <alignment/>
    </xf>
    <xf numFmtId="0" fontId="4" fillId="5" borderId="73" xfId="0" applyFont="1" applyFill="1" applyBorder="1" applyAlignment="1">
      <alignment/>
    </xf>
    <xf numFmtId="40" fontId="67" fillId="5" borderId="67" xfId="43" applyFont="1" applyFill="1" applyBorder="1" applyAlignment="1">
      <alignment/>
    </xf>
    <xf numFmtId="40" fontId="67" fillId="5" borderId="73" xfId="43" applyFont="1" applyFill="1" applyBorder="1" applyAlignment="1">
      <alignment/>
    </xf>
    <xf numFmtId="0" fontId="68" fillId="0" borderId="0" xfId="49" applyFont="1">
      <alignment/>
      <protection/>
    </xf>
    <xf numFmtId="9" fontId="63" fillId="6" borderId="12" xfId="46" applyNumberFormat="1" applyFont="1" applyFill="1" applyBorder="1" applyAlignment="1">
      <alignment horizontal="right" vertical="center"/>
    </xf>
    <xf numFmtId="4" fontId="4" fillId="0" borderId="24" xfId="46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40" fontId="68" fillId="0" borderId="0" xfId="43" applyFont="1" applyAlignment="1">
      <alignment horizontal="center" vertical="center"/>
    </xf>
    <xf numFmtId="40" fontId="68" fillId="0" borderId="79" xfId="43" applyFont="1" applyBorder="1" applyAlignment="1">
      <alignment vertical="center" wrapText="1"/>
    </xf>
    <xf numFmtId="40" fontId="67" fillId="0" borderId="80" xfId="43" applyFont="1" applyBorder="1" applyAlignment="1">
      <alignment horizontal="center" vertical="center" wrapText="1"/>
    </xf>
    <xf numFmtId="40" fontId="68" fillId="0" borderId="81" xfId="43" applyFont="1" applyBorder="1" applyAlignment="1">
      <alignment horizontal="left" vertical="center"/>
    </xf>
    <xf numFmtId="3" fontId="68" fillId="36" borderId="75" xfId="46" applyFont="1" applyFill="1" applyBorder="1" applyAlignment="1">
      <alignment vertical="center"/>
    </xf>
    <xf numFmtId="40" fontId="68" fillId="0" borderId="81" xfId="43" applyFont="1" applyBorder="1" applyAlignment="1">
      <alignment vertical="center"/>
    </xf>
    <xf numFmtId="40" fontId="69" fillId="0" borderId="81" xfId="43" applyFont="1" applyBorder="1" applyAlignment="1">
      <alignment vertical="center"/>
    </xf>
    <xf numFmtId="3" fontId="69" fillId="36" borderId="75" xfId="46" applyFont="1" applyFill="1" applyBorder="1" applyAlignment="1">
      <alignment vertical="center"/>
    </xf>
    <xf numFmtId="0" fontId="69" fillId="0" borderId="0" xfId="0" applyFont="1" applyAlignment="1">
      <alignment/>
    </xf>
    <xf numFmtId="40" fontId="68" fillId="0" borderId="82" xfId="43" applyFont="1" applyBorder="1" applyAlignment="1">
      <alignment vertical="center"/>
    </xf>
    <xf numFmtId="3" fontId="71" fillId="0" borderId="83" xfId="46" applyFont="1" applyBorder="1" applyAlignment="1">
      <alignment vertical="center"/>
    </xf>
    <xf numFmtId="40" fontId="67" fillId="0" borderId="84" xfId="43" applyFont="1" applyBorder="1" applyAlignment="1">
      <alignment horizontal="right" vertical="center"/>
    </xf>
    <xf numFmtId="40" fontId="67" fillId="0" borderId="79" xfId="43" applyFont="1" applyBorder="1" applyAlignment="1">
      <alignment horizontal="right" vertical="center"/>
    </xf>
    <xf numFmtId="3" fontId="69" fillId="0" borderId="80" xfId="46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7" fillId="0" borderId="84" xfId="0" applyFont="1" applyBorder="1" applyAlignment="1">
      <alignment horizontal="center" vertical="center"/>
    </xf>
    <xf numFmtId="3" fontId="67" fillId="6" borderId="85" xfId="46" applyFont="1" applyFill="1" applyBorder="1" applyAlignment="1">
      <alignment horizontal="right" vertical="center"/>
    </xf>
    <xf numFmtId="40" fontId="69" fillId="7" borderId="86" xfId="43" applyFont="1" applyFill="1" applyBorder="1" applyAlignment="1">
      <alignment horizontal="center" vertical="center"/>
    </xf>
    <xf numFmtId="4" fontId="69" fillId="7" borderId="87" xfId="46" applyNumberFormat="1" applyFont="1" applyFill="1" applyBorder="1" applyAlignment="1">
      <alignment vertical="center"/>
    </xf>
    <xf numFmtId="3" fontId="67" fillId="5" borderId="88" xfId="0" applyNumberFormat="1" applyFont="1" applyFill="1" applyBorder="1" applyAlignment="1">
      <alignment/>
    </xf>
    <xf numFmtId="0" fontId="68" fillId="37" borderId="0" xfId="0" applyFont="1" applyFill="1" applyAlignment="1">
      <alignment/>
    </xf>
    <xf numFmtId="167" fontId="68" fillId="0" borderId="89" xfId="44" applyNumberFormat="1" applyFont="1" applyBorder="1" applyAlignment="1">
      <alignment vertical="center"/>
    </xf>
    <xf numFmtId="167" fontId="67" fillId="0" borderId="78" xfId="44" applyNumberFormat="1" applyFont="1" applyBorder="1" applyAlignment="1">
      <alignment horizontal="center" vertical="center" wrapText="1"/>
    </xf>
    <xf numFmtId="167" fontId="67" fillId="0" borderId="90" xfId="44" applyNumberFormat="1" applyFont="1" applyBorder="1" applyAlignment="1">
      <alignment horizontal="center" vertical="center" wrapText="1"/>
    </xf>
    <xf numFmtId="167" fontId="68" fillId="0" borderId="74" xfId="44" applyNumberFormat="1" applyFont="1" applyBorder="1" applyAlignment="1">
      <alignment vertical="center"/>
    </xf>
    <xf numFmtId="164" fontId="68" fillId="5" borderId="15" xfId="44" applyFont="1" applyFill="1" applyBorder="1" applyAlignment="1">
      <alignment vertical="center"/>
    </xf>
    <xf numFmtId="164" fontId="68" fillId="0" borderId="75" xfId="44" applyFont="1" applyBorder="1" applyAlignment="1">
      <alignment vertical="center"/>
    </xf>
    <xf numFmtId="0" fontId="68" fillId="0" borderId="46" xfId="49" applyFont="1" applyBorder="1">
      <alignment/>
      <protection/>
    </xf>
    <xf numFmtId="164" fontId="68" fillId="5" borderId="15" xfId="44" applyFont="1" applyFill="1" applyBorder="1" applyAlignment="1">
      <alignment/>
    </xf>
    <xf numFmtId="3" fontId="68" fillId="5" borderId="13" xfId="66" applyNumberFormat="1" applyFont="1" applyFill="1" applyBorder="1" applyAlignment="1">
      <alignment vertical="center"/>
    </xf>
    <xf numFmtId="167" fontId="67" fillId="0" borderId="74" xfId="44" applyNumberFormat="1" applyFont="1" applyBorder="1" applyAlignment="1">
      <alignment horizontal="left" vertical="center"/>
    </xf>
    <xf numFmtId="164" fontId="67" fillId="0" borderId="15" xfId="44" applyFont="1" applyBorder="1" applyAlignment="1">
      <alignment vertical="center"/>
    </xf>
    <xf numFmtId="164" fontId="67" fillId="0" borderId="75" xfId="44" applyFont="1" applyBorder="1" applyAlignment="1">
      <alignment vertical="center"/>
    </xf>
    <xf numFmtId="167" fontId="68" fillId="0" borderId="74" xfId="44" applyNumberFormat="1" applyFont="1" applyBorder="1" applyAlignment="1">
      <alignment horizontal="left" vertical="center"/>
    </xf>
    <xf numFmtId="167" fontId="67" fillId="0" borderId="74" xfId="44" applyNumberFormat="1" applyFont="1" applyBorder="1" applyAlignment="1">
      <alignment horizontal="left" vertical="center" wrapText="1"/>
    </xf>
    <xf numFmtId="0" fontId="67" fillId="0" borderId="0" xfId="49" applyFont="1">
      <alignment/>
      <protection/>
    </xf>
    <xf numFmtId="0" fontId="67" fillId="7" borderId="91" xfId="50" applyFont="1" applyFill="1" applyBorder="1" applyAlignment="1">
      <alignment horizontal="left" vertical="center" wrapText="1"/>
      <protection/>
    </xf>
    <xf numFmtId="3" fontId="67" fillId="7" borderId="92" xfId="46" applyFont="1" applyFill="1" applyBorder="1" applyAlignment="1">
      <alignment horizontal="right" vertical="center" wrapText="1"/>
    </xf>
    <xf numFmtId="3" fontId="69" fillId="7" borderId="93" xfId="46" applyFont="1" applyFill="1" applyBorder="1" applyAlignment="1">
      <alignment horizontal="right" vertical="center" wrapText="1"/>
    </xf>
    <xf numFmtId="164" fontId="68" fillId="0" borderId="0" xfId="49" applyNumberFormat="1" applyFont="1">
      <alignment/>
      <protection/>
    </xf>
    <xf numFmtId="3" fontId="67" fillId="5" borderId="0" xfId="49" applyNumberFormat="1" applyFont="1" applyFill="1">
      <alignment/>
      <protection/>
    </xf>
    <xf numFmtId="3" fontId="68" fillId="0" borderId="0" xfId="49" applyNumberFormat="1" applyFont="1">
      <alignment/>
      <protection/>
    </xf>
    <xf numFmtId="0" fontId="68" fillId="0" borderId="73" xfId="49" applyFont="1" applyBorder="1">
      <alignment/>
      <protection/>
    </xf>
    <xf numFmtId="40" fontId="68" fillId="5" borderId="73" xfId="43" applyFont="1" applyFill="1" applyBorder="1" applyAlignment="1">
      <alignment/>
    </xf>
    <xf numFmtId="3" fontId="68" fillId="5" borderId="73" xfId="49" applyNumberFormat="1" applyFont="1" applyFill="1" applyBorder="1">
      <alignment/>
      <protection/>
    </xf>
    <xf numFmtId="3" fontId="68" fillId="0" borderId="73" xfId="50" applyNumberFormat="1" applyFont="1" applyBorder="1" applyAlignment="1">
      <alignment vertical="center"/>
      <protection/>
    </xf>
    <xf numFmtId="0" fontId="67" fillId="0" borderId="73" xfId="49" applyFont="1" applyBorder="1">
      <alignment/>
      <protection/>
    </xf>
    <xf numFmtId="40" fontId="67" fillId="0" borderId="73" xfId="43" applyFont="1" applyBorder="1" applyAlignment="1">
      <alignment/>
    </xf>
    <xf numFmtId="0" fontId="67" fillId="0" borderId="0" xfId="50" applyFont="1" applyAlignment="1">
      <alignment horizontal="left" vertical="center"/>
      <protection/>
    </xf>
    <xf numFmtId="167" fontId="68" fillId="0" borderId="79" xfId="45" applyNumberFormat="1" applyFont="1" applyBorder="1" applyAlignment="1">
      <alignment vertical="center"/>
    </xf>
    <xf numFmtId="167" fontId="67" fillId="0" borderId="89" xfId="45" applyNumberFormat="1" applyFont="1" applyBorder="1" applyAlignment="1">
      <alignment horizontal="center" vertical="center" wrapText="1"/>
    </xf>
    <xf numFmtId="167" fontId="67" fillId="0" borderId="90" xfId="45" applyNumberFormat="1" applyFont="1" applyBorder="1" applyAlignment="1">
      <alignment horizontal="center" vertical="center" wrapText="1"/>
    </xf>
    <xf numFmtId="167" fontId="67" fillId="0" borderId="81" xfId="45" applyNumberFormat="1" applyFont="1" applyBorder="1" applyAlignment="1">
      <alignment horizontal="left" vertical="center" wrapText="1"/>
    </xf>
    <xf numFmtId="3" fontId="67" fillId="5" borderId="74" xfId="66" applyNumberFormat="1" applyFont="1" applyFill="1" applyBorder="1" applyAlignment="1">
      <alignment horizontal="right" vertical="center"/>
    </xf>
    <xf numFmtId="3" fontId="67" fillId="0" borderId="75" xfId="50" applyNumberFormat="1" applyFont="1" applyBorder="1" applyAlignment="1">
      <alignment horizontal="right" vertical="center"/>
      <protection/>
    </xf>
    <xf numFmtId="9" fontId="22" fillId="0" borderId="0" xfId="53" applyFont="1" applyAlignment="1">
      <alignment vertical="center"/>
    </xf>
    <xf numFmtId="167" fontId="68" fillId="0" borderId="81" xfId="45" applyNumberFormat="1" applyFont="1" applyBorder="1" applyAlignment="1">
      <alignment horizontal="left" vertical="center"/>
    </xf>
    <xf numFmtId="3" fontId="68" fillId="5" borderId="74" xfId="66" applyNumberFormat="1" applyFont="1" applyFill="1" applyBorder="1" applyAlignment="1">
      <alignment horizontal="right" vertical="center"/>
    </xf>
    <xf numFmtId="3" fontId="68" fillId="5" borderId="15" xfId="66" applyNumberFormat="1" applyFont="1" applyFill="1" applyBorder="1" applyAlignment="1">
      <alignment horizontal="right" vertical="center"/>
    </xf>
    <xf numFmtId="3" fontId="68" fillId="0" borderId="75" xfId="50" applyNumberFormat="1" applyFont="1" applyBorder="1" applyAlignment="1">
      <alignment horizontal="right" vertical="center"/>
      <protection/>
    </xf>
    <xf numFmtId="3" fontId="67" fillId="0" borderId="74" xfId="66" applyNumberFormat="1" applyFont="1" applyBorder="1" applyAlignment="1">
      <alignment horizontal="right" vertical="center"/>
    </xf>
    <xf numFmtId="3" fontId="67" fillId="0" borderId="15" xfId="66" applyNumberFormat="1" applyFont="1" applyBorder="1" applyAlignment="1">
      <alignment horizontal="right" vertical="center"/>
    </xf>
    <xf numFmtId="0" fontId="67" fillId="7" borderId="81" xfId="50" applyFont="1" applyFill="1" applyBorder="1" applyAlignment="1">
      <alignment horizontal="left" vertical="center" wrapText="1"/>
      <protection/>
    </xf>
    <xf numFmtId="3" fontId="67" fillId="7" borderId="74" xfId="66" applyNumberFormat="1" applyFont="1" applyFill="1" applyBorder="1" applyAlignment="1">
      <alignment horizontal="right" vertical="center"/>
    </xf>
    <xf numFmtId="3" fontId="67" fillId="7" borderId="15" xfId="66" applyNumberFormat="1" applyFont="1" applyFill="1" applyBorder="1" applyAlignment="1">
      <alignment horizontal="right" vertical="center"/>
    </xf>
    <xf numFmtId="3" fontId="67" fillId="7" borderId="75" xfId="50" applyNumberFormat="1" applyFont="1" applyFill="1" applyBorder="1" applyAlignment="1">
      <alignment horizontal="right" vertical="center"/>
      <protection/>
    </xf>
    <xf numFmtId="0" fontId="68" fillId="0" borderId="81" xfId="50" applyFont="1" applyBorder="1" applyAlignment="1">
      <alignment horizontal="left" vertical="center" wrapText="1"/>
      <protection/>
    </xf>
    <xf numFmtId="3" fontId="68" fillId="5" borderId="74" xfId="50" applyNumberFormat="1" applyFont="1" applyFill="1" applyBorder="1" applyAlignment="1">
      <alignment horizontal="right" vertical="center"/>
      <protection/>
    </xf>
    <xf numFmtId="3" fontId="68" fillId="5" borderId="15" xfId="50" applyNumberFormat="1" applyFont="1" applyFill="1" applyBorder="1" applyAlignment="1">
      <alignment horizontal="right" vertical="center"/>
      <protection/>
    </xf>
    <xf numFmtId="3" fontId="67" fillId="7" borderId="74" xfId="50" applyNumberFormat="1" applyFont="1" applyFill="1" applyBorder="1" applyAlignment="1">
      <alignment horizontal="right" vertical="center"/>
      <protection/>
    </xf>
    <xf numFmtId="3" fontId="67" fillId="7" borderId="15" xfId="50" applyNumberFormat="1" applyFont="1" applyFill="1" applyBorder="1" applyAlignment="1">
      <alignment horizontal="right" vertical="center"/>
      <protection/>
    </xf>
    <xf numFmtId="0" fontId="67" fillId="0" borderId="81" xfId="50" applyFont="1" applyBorder="1" applyAlignment="1">
      <alignment horizontal="left" vertical="center" wrapText="1"/>
      <protection/>
    </xf>
    <xf numFmtId="0" fontId="68" fillId="0" borderId="81" xfId="50" applyFont="1" applyBorder="1" applyAlignment="1">
      <alignment horizontal="right" vertical="center"/>
      <protection/>
    </xf>
    <xf numFmtId="0" fontId="68" fillId="0" borderId="46" xfId="50" applyFont="1" applyBorder="1" applyAlignment="1">
      <alignment horizontal="right" vertical="center"/>
      <protection/>
    </xf>
    <xf numFmtId="0" fontId="68" fillId="0" borderId="36" xfId="50" applyFont="1" applyBorder="1" applyAlignment="1">
      <alignment horizontal="right" vertical="center"/>
      <protection/>
    </xf>
    <xf numFmtId="3" fontId="67" fillId="5" borderId="94" xfId="50" applyNumberFormat="1" applyFont="1" applyFill="1" applyBorder="1" applyAlignment="1">
      <alignment horizontal="right" vertical="center"/>
      <protection/>
    </xf>
    <xf numFmtId="0" fontId="67" fillId="0" borderId="0" xfId="50" applyFont="1" applyAlignment="1">
      <alignment vertical="center"/>
      <protection/>
    </xf>
    <xf numFmtId="0" fontId="68" fillId="0" borderId="0" xfId="50" applyFont="1">
      <alignment/>
      <protection/>
    </xf>
    <xf numFmtId="167" fontId="68" fillId="0" borderId="95" xfId="45" applyNumberFormat="1" applyFont="1" applyBorder="1" applyAlignment="1">
      <alignment vertical="center"/>
    </xf>
    <xf numFmtId="167" fontId="67" fillId="0" borderId="74" xfId="45" applyNumberFormat="1" applyFont="1" applyBorder="1" applyAlignment="1">
      <alignment horizontal="left" vertical="center" wrapText="1"/>
    </xf>
    <xf numFmtId="3" fontId="67" fillId="5" borderId="36" xfId="66" applyNumberFormat="1" applyFont="1" applyFill="1" applyBorder="1" applyAlignment="1">
      <alignment vertical="center"/>
    </xf>
    <xf numFmtId="3" fontId="67" fillId="0" borderId="83" xfId="50" applyNumberFormat="1" applyFont="1" applyBorder="1" applyAlignment="1">
      <alignment vertical="center"/>
      <protection/>
    </xf>
    <xf numFmtId="172" fontId="67" fillId="0" borderId="0" xfId="53" applyNumberFormat="1" applyFont="1" applyAlignment="1">
      <alignment vertical="center"/>
    </xf>
    <xf numFmtId="167" fontId="68" fillId="0" borderId="74" xfId="45" applyNumberFormat="1" applyFont="1" applyBorder="1" applyAlignment="1">
      <alignment horizontal="left" vertical="center" indent="1"/>
    </xf>
    <xf numFmtId="3" fontId="68" fillId="5" borderId="14" xfId="66" applyNumberFormat="1" applyFont="1" applyFill="1" applyBorder="1" applyAlignment="1">
      <alignment vertical="center"/>
    </xf>
    <xf numFmtId="3" fontId="68" fillId="0" borderId="0" xfId="50" applyNumberFormat="1" applyFont="1">
      <alignment/>
      <protection/>
    </xf>
    <xf numFmtId="3" fontId="68" fillId="5" borderId="12" xfId="66" applyNumberFormat="1" applyFont="1" applyFill="1" applyBorder="1" applyAlignment="1">
      <alignment vertical="center"/>
    </xf>
    <xf numFmtId="3" fontId="67" fillId="0" borderId="88" xfId="50" applyNumberFormat="1" applyFont="1" applyBorder="1" applyAlignment="1">
      <alignment vertical="center"/>
      <protection/>
    </xf>
    <xf numFmtId="167" fontId="68" fillId="0" borderId="96" xfId="45" applyNumberFormat="1" applyFont="1" applyBorder="1" applyAlignment="1">
      <alignment horizontal="left" vertical="center" indent="1"/>
    </xf>
    <xf numFmtId="3" fontId="68" fillId="5" borderId="37" xfId="66" applyNumberFormat="1" applyFont="1" applyFill="1" applyBorder="1" applyAlignment="1">
      <alignment vertical="center"/>
    </xf>
    <xf numFmtId="3" fontId="68" fillId="5" borderId="29" xfId="66" applyNumberFormat="1" applyFont="1" applyFill="1" applyBorder="1" applyAlignment="1">
      <alignment vertical="center"/>
    </xf>
    <xf numFmtId="3" fontId="67" fillId="0" borderId="97" xfId="50" applyNumberFormat="1" applyFont="1" applyBorder="1" applyAlignment="1">
      <alignment vertical="center"/>
      <protection/>
    </xf>
    <xf numFmtId="3" fontId="68" fillId="5" borderId="36" xfId="66" applyNumberFormat="1" applyFont="1" applyFill="1" applyBorder="1" applyAlignment="1">
      <alignment vertical="center"/>
    </xf>
    <xf numFmtId="3" fontId="68" fillId="5" borderId="15" xfId="66" applyNumberFormat="1" applyFont="1" applyFill="1" applyBorder="1" applyAlignment="1">
      <alignment vertical="center"/>
    </xf>
    <xf numFmtId="3" fontId="67" fillId="0" borderId="75" xfId="50" applyNumberFormat="1" applyFont="1" applyBorder="1" applyAlignment="1">
      <alignment vertical="center"/>
      <protection/>
    </xf>
    <xf numFmtId="3" fontId="67" fillId="0" borderId="36" xfId="66" applyNumberFormat="1" applyFont="1" applyBorder="1" applyAlignment="1">
      <alignment vertical="center"/>
    </xf>
    <xf numFmtId="3" fontId="67" fillId="7" borderId="36" xfId="66" applyNumberFormat="1" applyFont="1" applyFill="1" applyBorder="1" applyAlignment="1">
      <alignment horizontal="right" vertical="center"/>
    </xf>
    <xf numFmtId="3" fontId="67" fillId="7" borderId="75" xfId="50" applyNumberFormat="1" applyFont="1" applyFill="1" applyBorder="1" applyAlignment="1">
      <alignment vertical="center"/>
      <protection/>
    </xf>
    <xf numFmtId="0" fontId="67" fillId="0" borderId="96" xfId="50" applyFont="1" applyBorder="1" applyAlignment="1">
      <alignment horizontal="left" vertical="center"/>
      <protection/>
    </xf>
    <xf numFmtId="0" fontId="68" fillId="0" borderId="24" xfId="50" applyFont="1" applyBorder="1">
      <alignment/>
      <protection/>
    </xf>
    <xf numFmtId="0" fontId="68" fillId="0" borderId="14" xfId="50" applyFont="1" applyBorder="1">
      <alignment/>
      <protection/>
    </xf>
    <xf numFmtId="3" fontId="69" fillId="7" borderId="98" xfId="46" applyFont="1" applyFill="1" applyBorder="1" applyAlignment="1">
      <alignment/>
    </xf>
    <xf numFmtId="0" fontId="72" fillId="0" borderId="99" xfId="0" applyFont="1" applyBorder="1" applyAlignment="1">
      <alignment vertical="center"/>
    </xf>
    <xf numFmtId="0" fontId="69" fillId="0" borderId="0" xfId="49" applyFont="1">
      <alignment/>
      <protection/>
    </xf>
    <xf numFmtId="173" fontId="68" fillId="5" borderId="15" xfId="44" applyNumberFormat="1" applyFont="1" applyFill="1" applyBorder="1" applyAlignment="1">
      <alignment vertical="center"/>
    </xf>
    <xf numFmtId="173" fontId="68" fillId="0" borderId="75" xfId="44" applyNumberFormat="1" applyFont="1" applyBorder="1" applyAlignment="1">
      <alignment vertical="center"/>
    </xf>
    <xf numFmtId="3" fontId="68" fillId="5" borderId="15" xfId="44" applyNumberFormat="1" applyFont="1" applyFill="1" applyBorder="1" applyAlignment="1">
      <alignment vertical="center"/>
    </xf>
    <xf numFmtId="3" fontId="68" fillId="0" borderId="75" xfId="44" applyNumberFormat="1" applyFont="1" applyBorder="1" applyAlignment="1">
      <alignment vertical="center"/>
    </xf>
    <xf numFmtId="3" fontId="68" fillId="5" borderId="15" xfId="44" applyNumberFormat="1" applyFont="1" applyFill="1" applyBorder="1" applyAlignment="1">
      <alignment/>
    </xf>
    <xf numFmtId="3" fontId="67" fillId="0" borderId="15" xfId="44" applyNumberFormat="1" applyFont="1" applyBorder="1" applyAlignment="1">
      <alignment vertical="center"/>
    </xf>
    <xf numFmtId="3" fontId="67" fillId="0" borderId="75" xfId="44" applyNumberFormat="1" applyFont="1" applyBorder="1" applyAlignment="1">
      <alignment vertical="center"/>
    </xf>
    <xf numFmtId="3" fontId="68" fillId="5" borderId="100" xfId="49" applyNumberFormat="1" applyFont="1" applyFill="1" applyBorder="1">
      <alignment/>
      <protection/>
    </xf>
    <xf numFmtId="3" fontId="68" fillId="5" borderId="84" xfId="49" applyNumberFormat="1" applyFont="1" applyFill="1" applyBorder="1">
      <alignment/>
      <protection/>
    </xf>
    <xf numFmtId="3" fontId="68" fillId="0" borderId="73" xfId="49" applyNumberFormat="1" applyFont="1" applyBorder="1">
      <alignment/>
      <protection/>
    </xf>
    <xf numFmtId="0" fontId="68" fillId="0" borderId="101" xfId="49" applyFont="1" applyBorder="1">
      <alignment/>
      <protection/>
    </xf>
    <xf numFmtId="0" fontId="68" fillId="0" borderId="100" xfId="49" applyFont="1" applyBorder="1">
      <alignment/>
      <protection/>
    </xf>
    <xf numFmtId="3" fontId="68" fillId="0" borderId="100" xfId="49" applyNumberFormat="1" applyFont="1" applyBorder="1">
      <alignment/>
      <protection/>
    </xf>
    <xf numFmtId="3" fontId="68" fillId="0" borderId="84" xfId="49" applyNumberFormat="1" applyFont="1" applyBorder="1">
      <alignment/>
      <protection/>
    </xf>
    <xf numFmtId="0" fontId="68" fillId="0" borderId="66" xfId="49" applyFont="1" applyBorder="1">
      <alignment/>
      <protection/>
    </xf>
    <xf numFmtId="4" fontId="67" fillId="5" borderId="66" xfId="49" applyNumberFormat="1" applyFont="1" applyFill="1" applyBorder="1">
      <alignment/>
      <protection/>
    </xf>
    <xf numFmtId="3" fontId="67" fillId="0" borderId="73" xfId="49" applyNumberFormat="1" applyFont="1" applyBorder="1">
      <alignment/>
      <protection/>
    </xf>
    <xf numFmtId="3" fontId="67" fillId="0" borderId="84" xfId="49" applyNumberFormat="1" applyFont="1" applyBorder="1">
      <alignment/>
      <protection/>
    </xf>
    <xf numFmtId="3" fontId="67" fillId="0" borderId="100" xfId="49" applyNumberFormat="1" applyFont="1" applyBorder="1">
      <alignment/>
      <protection/>
    </xf>
    <xf numFmtId="167" fontId="68" fillId="0" borderId="74" xfId="44" applyNumberFormat="1" applyFont="1" applyBorder="1" applyAlignment="1">
      <alignment horizontal="left" vertical="center" indent="1"/>
    </xf>
    <xf numFmtId="3" fontId="69" fillId="0" borderId="75" xfId="44" applyNumberFormat="1" applyFont="1" applyBorder="1" applyAlignment="1">
      <alignment vertical="center"/>
    </xf>
    <xf numFmtId="3" fontId="67" fillId="0" borderId="66" xfId="49" applyNumberFormat="1" applyFont="1" applyBorder="1">
      <alignment/>
      <protection/>
    </xf>
    <xf numFmtId="0" fontId="67" fillId="0" borderId="66" xfId="49" applyFont="1" applyBorder="1">
      <alignment/>
      <protection/>
    </xf>
    <xf numFmtId="167" fontId="67" fillId="0" borderId="0" xfId="44" applyNumberFormat="1" applyFont="1" applyAlignment="1">
      <alignment vertical="center"/>
    </xf>
    <xf numFmtId="167" fontId="68" fillId="0" borderId="89" xfId="44" applyNumberFormat="1" applyFont="1" applyBorder="1" applyAlignment="1">
      <alignment horizontal="left" vertical="center"/>
    </xf>
    <xf numFmtId="167" fontId="67" fillId="0" borderId="74" xfId="44" applyNumberFormat="1" applyFont="1" applyBorder="1" applyAlignment="1">
      <alignment vertical="center"/>
    </xf>
    <xf numFmtId="164" fontId="67" fillId="5" borderId="15" xfId="44" applyFont="1" applyFill="1" applyBorder="1" applyAlignment="1">
      <alignment vertical="center"/>
    </xf>
    <xf numFmtId="167" fontId="68" fillId="0" borderId="74" xfId="44" applyNumberFormat="1" applyFont="1" applyBorder="1" applyAlignment="1">
      <alignment horizontal="left" vertical="center" indent="2"/>
    </xf>
    <xf numFmtId="164" fontId="68" fillId="0" borderId="15" xfId="44" applyFont="1" applyBorder="1" applyAlignment="1">
      <alignment vertical="center"/>
    </xf>
    <xf numFmtId="167" fontId="67" fillId="7" borderId="102" xfId="44" applyNumberFormat="1" applyFont="1" applyFill="1" applyBorder="1" applyAlignment="1">
      <alignment horizontal="left" vertical="center" wrapText="1"/>
    </xf>
    <xf numFmtId="173" fontId="67" fillId="7" borderId="92" xfId="44" applyNumberFormat="1" applyFont="1" applyFill="1" applyBorder="1" applyAlignment="1">
      <alignment vertical="center"/>
    </xf>
    <xf numFmtId="173" fontId="69" fillId="7" borderId="93" xfId="44" applyNumberFormat="1" applyFont="1" applyFill="1" applyBorder="1" applyAlignment="1">
      <alignment vertical="center"/>
    </xf>
    <xf numFmtId="40" fontId="69" fillId="5" borderId="73" xfId="43" applyFont="1" applyFill="1" applyBorder="1" applyAlignment="1">
      <alignment/>
    </xf>
    <xf numFmtId="3" fontId="69" fillId="5" borderId="73" xfId="49" applyNumberFormat="1" applyFont="1" applyFill="1" applyBorder="1">
      <alignment/>
      <protection/>
    </xf>
    <xf numFmtId="3" fontId="67" fillId="5" borderId="73" xfId="49" applyNumberFormat="1" applyFont="1" applyFill="1" applyBorder="1">
      <alignment/>
      <protection/>
    </xf>
    <xf numFmtId="0" fontId="67" fillId="0" borderId="84" xfId="0" applyFont="1" applyBorder="1" applyAlignment="1">
      <alignment vertical="center"/>
    </xf>
    <xf numFmtId="0" fontId="67" fillId="0" borderId="76" xfId="0" applyFont="1" applyBorder="1" applyAlignment="1">
      <alignment vertical="center"/>
    </xf>
    <xf numFmtId="0" fontId="67" fillId="0" borderId="100" xfId="0" applyFont="1" applyBorder="1" applyAlignment="1">
      <alignment vertical="center"/>
    </xf>
    <xf numFmtId="0" fontId="68" fillId="0" borderId="0" xfId="0" applyFont="1" applyAlignment="1">
      <alignment horizontal="center" vertical="center"/>
    </xf>
    <xf numFmtId="0" fontId="67" fillId="0" borderId="84" xfId="0" applyFont="1" applyBorder="1" applyAlignment="1">
      <alignment horizontal="left" vertical="center"/>
    </xf>
    <xf numFmtId="0" fontId="68" fillId="0" borderId="76" xfId="0" applyFont="1" applyBorder="1" applyAlignment="1">
      <alignment horizontal="center" vertical="center"/>
    </xf>
    <xf numFmtId="0" fontId="68" fillId="0" borderId="76" xfId="0" applyFont="1" applyBorder="1" applyAlignment="1">
      <alignment vertical="center"/>
    </xf>
    <xf numFmtId="0" fontId="68" fillId="0" borderId="100" xfId="0" applyFont="1" applyBorder="1" applyAlignment="1">
      <alignment vertical="center"/>
    </xf>
    <xf numFmtId="40" fontId="67" fillId="0" borderId="103" xfId="43" applyFont="1" applyBorder="1" applyAlignment="1">
      <alignment horizontal="center" vertical="center" wrapText="1"/>
    </xf>
    <xf numFmtId="40" fontId="67" fillId="0" borderId="104" xfId="43" applyFont="1" applyBorder="1" applyAlignment="1">
      <alignment horizontal="center" vertical="center" wrapText="1"/>
    </xf>
    <xf numFmtId="40" fontId="67" fillId="0" borderId="105" xfId="43" applyFont="1" applyBorder="1" applyAlignment="1">
      <alignment horizontal="center" vertical="center" wrapText="1"/>
    </xf>
    <xf numFmtId="40" fontId="67" fillId="0" borderId="0" xfId="43" applyFont="1" applyAlignment="1">
      <alignment horizontal="center" vertical="center" wrapText="1"/>
    </xf>
    <xf numFmtId="3" fontId="68" fillId="33" borderId="67" xfId="46" applyFont="1" applyFill="1" applyBorder="1" applyAlignment="1">
      <alignment vertical="center"/>
    </xf>
    <xf numFmtId="40" fontId="67" fillId="0" borderId="106" xfId="43" applyFont="1" applyBorder="1" applyAlignment="1">
      <alignment horizontal="center" vertical="center" wrapText="1"/>
    </xf>
    <xf numFmtId="40" fontId="67" fillId="0" borderId="43" xfId="43" applyFont="1" applyBorder="1" applyAlignment="1">
      <alignment horizontal="center" vertical="center" wrapText="1"/>
    </xf>
    <xf numFmtId="40" fontId="68" fillId="0" borderId="0" xfId="43" applyFont="1" applyAlignment="1">
      <alignment vertical="center"/>
    </xf>
    <xf numFmtId="3" fontId="68" fillId="0" borderId="107" xfId="46" applyFont="1" applyBorder="1" applyAlignment="1">
      <alignment vertical="center"/>
    </xf>
    <xf numFmtId="3" fontId="68" fillId="33" borderId="0" xfId="46" applyFont="1" applyFill="1" applyAlignment="1">
      <alignment vertical="center"/>
    </xf>
    <xf numFmtId="40" fontId="68" fillId="0" borderId="108" xfId="43" applyFont="1" applyBorder="1" applyAlignment="1">
      <alignment vertical="center" wrapText="1"/>
    </xf>
    <xf numFmtId="3" fontId="68" fillId="35" borderId="109" xfId="46" applyFont="1" applyFill="1" applyBorder="1" applyAlignment="1">
      <alignment vertical="center" wrapText="1"/>
    </xf>
    <xf numFmtId="3" fontId="68" fillId="0" borderId="109" xfId="46" applyFont="1" applyBorder="1" applyAlignment="1">
      <alignment vertical="center" wrapText="1"/>
    </xf>
    <xf numFmtId="3" fontId="68" fillId="0" borderId="110" xfId="46" applyFont="1" applyBorder="1" applyAlignment="1">
      <alignment vertical="center" wrapText="1"/>
    </xf>
    <xf numFmtId="3" fontId="68" fillId="5" borderId="15" xfId="46" applyFont="1" applyFill="1" applyBorder="1" applyAlignment="1">
      <alignment vertical="center"/>
    </xf>
    <xf numFmtId="3" fontId="68" fillId="35" borderId="13" xfId="46" applyFont="1" applyFill="1" applyBorder="1" applyAlignment="1">
      <alignment vertical="center" wrapText="1"/>
    </xf>
    <xf numFmtId="3" fontId="68" fillId="0" borderId="13" xfId="46" applyFont="1" applyBorder="1" applyAlignment="1">
      <alignment vertical="center" wrapText="1"/>
    </xf>
    <xf numFmtId="3" fontId="68" fillId="0" borderId="111" xfId="46" applyFont="1" applyBorder="1" applyAlignment="1">
      <alignment vertical="center" wrapText="1"/>
    </xf>
    <xf numFmtId="3" fontId="68" fillId="5" borderId="61" xfId="46" applyFont="1" applyFill="1" applyBorder="1" applyAlignment="1">
      <alignment vertical="center"/>
    </xf>
    <xf numFmtId="3" fontId="68" fillId="0" borderId="62" xfId="46" applyFont="1" applyBorder="1" applyAlignment="1">
      <alignment vertical="center"/>
    </xf>
    <xf numFmtId="3" fontId="68" fillId="0" borderId="112" xfId="46" applyFont="1" applyBorder="1" applyAlignment="1">
      <alignment vertical="center"/>
    </xf>
    <xf numFmtId="40" fontId="67" fillId="7" borderId="81" xfId="43" applyFont="1" applyFill="1" applyBorder="1" applyAlignment="1">
      <alignment vertical="center"/>
    </xf>
    <xf numFmtId="3" fontId="67" fillId="7" borderId="113" xfId="46" applyFont="1" applyFill="1" applyBorder="1" applyAlignment="1">
      <alignment vertical="center"/>
    </xf>
    <xf numFmtId="3" fontId="67" fillId="0" borderId="113" xfId="46" applyFont="1" applyBorder="1" applyAlignment="1">
      <alignment vertical="center"/>
    </xf>
    <xf numFmtId="3" fontId="68" fillId="0" borderId="13" xfId="46" applyFont="1" applyBorder="1" applyAlignment="1">
      <alignment vertical="center"/>
    </xf>
    <xf numFmtId="3" fontId="68" fillId="5" borderId="14" xfId="46" applyFont="1" applyFill="1" applyBorder="1" applyAlignment="1">
      <alignment vertical="center"/>
    </xf>
    <xf numFmtId="3" fontId="68" fillId="0" borderId="114" xfId="46" applyFont="1" applyBorder="1" applyAlignment="1">
      <alignment vertical="center"/>
    </xf>
    <xf numFmtId="40" fontId="67" fillId="7" borderId="108" xfId="43" applyFont="1" applyFill="1" applyBorder="1" applyAlignment="1">
      <alignment horizontal="right" vertical="center" wrapText="1"/>
    </xf>
    <xf numFmtId="3" fontId="67" fillId="7" borderId="13" xfId="46" applyFont="1" applyFill="1" applyBorder="1" applyAlignment="1">
      <alignment vertical="center" wrapText="1"/>
    </xf>
    <xf numFmtId="3" fontId="67" fillId="7" borderId="115" xfId="46" applyFont="1" applyFill="1" applyBorder="1" applyAlignment="1">
      <alignment vertical="center" wrapText="1"/>
    </xf>
    <xf numFmtId="3" fontId="68" fillId="5" borderId="36" xfId="46" applyFont="1" applyFill="1" applyBorder="1" applyAlignment="1">
      <alignment vertical="center"/>
    </xf>
    <xf numFmtId="40" fontId="67" fillId="0" borderId="108" xfId="43" applyFont="1" applyBorder="1" applyAlignment="1">
      <alignment horizontal="left" vertical="center" wrapText="1"/>
    </xf>
    <xf numFmtId="9" fontId="67" fillId="0" borderId="13" xfId="53" applyFont="1" applyBorder="1" applyAlignment="1">
      <alignment vertical="center"/>
    </xf>
    <xf numFmtId="9" fontId="67" fillId="0" borderId="111" xfId="53" applyFont="1" applyBorder="1" applyAlignment="1">
      <alignment vertical="center" wrapText="1"/>
    </xf>
    <xf numFmtId="40" fontId="69" fillId="7" borderId="116" xfId="43" applyFont="1" applyFill="1" applyBorder="1" applyAlignment="1">
      <alignment vertical="center" wrapText="1"/>
    </xf>
    <xf numFmtId="3" fontId="69" fillId="7" borderId="117" xfId="43" applyNumberFormat="1" applyFont="1" applyFill="1" applyBorder="1" applyAlignment="1">
      <alignment vertical="center"/>
    </xf>
    <xf numFmtId="3" fontId="69" fillId="5" borderId="43" xfId="46" applyFont="1" applyFill="1" applyBorder="1" applyAlignment="1">
      <alignment vertical="center"/>
    </xf>
    <xf numFmtId="3" fontId="68" fillId="0" borderId="118" xfId="46" applyFont="1" applyBorder="1" applyAlignment="1">
      <alignment vertical="center"/>
    </xf>
    <xf numFmtId="3" fontId="68" fillId="0" borderId="61" xfId="46" applyFont="1" applyBorder="1" applyAlignment="1">
      <alignment vertical="center"/>
    </xf>
    <xf numFmtId="3" fontId="67" fillId="0" borderId="119" xfId="46" applyFont="1" applyBorder="1" applyAlignment="1">
      <alignment vertical="center"/>
    </xf>
    <xf numFmtId="3" fontId="67" fillId="0" borderId="100" xfId="46" applyFont="1" applyBorder="1" applyAlignment="1">
      <alignment vertical="center"/>
    </xf>
    <xf numFmtId="3" fontId="67" fillId="33" borderId="0" xfId="46" applyFont="1" applyFill="1" applyAlignment="1">
      <alignment vertical="center"/>
    </xf>
    <xf numFmtId="40" fontId="67" fillId="0" borderId="120" xfId="43" applyFont="1" applyBorder="1" applyAlignment="1">
      <alignment horizontal="right" vertical="center"/>
    </xf>
    <xf numFmtId="3" fontId="69" fillId="0" borderId="29" xfId="46" applyFont="1" applyBorder="1" applyAlignment="1">
      <alignment horizontal="center" vertical="center" wrapText="1"/>
    </xf>
    <xf numFmtId="3" fontId="69" fillId="0" borderId="121" xfId="46" applyFont="1" applyBorder="1" applyAlignment="1">
      <alignment horizontal="center" vertical="center" wrapText="1"/>
    </xf>
    <xf numFmtId="3" fontId="69" fillId="0" borderId="122" xfId="46" applyFont="1" applyBorder="1" applyAlignment="1">
      <alignment horizontal="center" vertical="center" wrapText="1"/>
    </xf>
    <xf numFmtId="0" fontId="67" fillId="0" borderId="123" xfId="0" applyFont="1" applyBorder="1" applyAlignment="1">
      <alignment horizontal="right" vertical="center"/>
    </xf>
    <xf numFmtId="3" fontId="67" fillId="6" borderId="61" xfId="46" applyFont="1" applyFill="1" applyBorder="1" applyAlignment="1">
      <alignment horizontal="right" vertical="center"/>
    </xf>
    <xf numFmtId="3" fontId="67" fillId="35" borderId="124" xfId="46" applyFont="1" applyFill="1" applyBorder="1" applyAlignment="1">
      <alignment horizontal="right" vertical="center"/>
    </xf>
    <xf numFmtId="3" fontId="67" fillId="35" borderId="125" xfId="46" applyFont="1" applyFill="1" applyBorder="1" applyAlignment="1">
      <alignment horizontal="right" vertical="center"/>
    </xf>
    <xf numFmtId="171" fontId="69" fillId="7" borderId="84" xfId="43" applyNumberFormat="1" applyFont="1" applyFill="1" applyBorder="1" applyAlignment="1">
      <alignment horizontal="right" vertical="center"/>
    </xf>
    <xf numFmtId="171" fontId="69" fillId="38" borderId="119" xfId="46" applyNumberFormat="1" applyFont="1" applyFill="1" applyBorder="1" applyAlignment="1">
      <alignment vertical="center"/>
    </xf>
    <xf numFmtId="171" fontId="69" fillId="38" borderId="126" xfId="46" applyNumberFormat="1" applyFont="1" applyFill="1" applyBorder="1" applyAlignment="1">
      <alignment vertical="center"/>
    </xf>
    <xf numFmtId="171" fontId="69" fillId="38" borderId="73" xfId="46" applyNumberFormat="1" applyFont="1" applyFill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3" fontId="67" fillId="5" borderId="88" xfId="0" applyNumberFormat="1" applyFont="1" applyFill="1" applyBorder="1" applyAlignment="1">
      <alignment vertical="center"/>
    </xf>
    <xf numFmtId="167" fontId="68" fillId="0" borderId="127" xfId="44" applyNumberFormat="1" applyFont="1" applyBorder="1" applyAlignment="1">
      <alignment vertical="center"/>
    </xf>
    <xf numFmtId="167" fontId="67" fillId="0" borderId="109" xfId="44" applyNumberFormat="1" applyFont="1" applyBorder="1" applyAlignment="1">
      <alignment horizontal="center" vertical="center" wrapText="1"/>
    </xf>
    <xf numFmtId="167" fontId="67" fillId="0" borderId="128" xfId="44" applyNumberFormat="1" applyFont="1" applyBorder="1" applyAlignment="1">
      <alignment horizontal="center" vertical="center" wrapText="1"/>
    </xf>
    <xf numFmtId="167" fontId="67" fillId="0" borderId="129" xfId="44" applyNumberFormat="1" applyFont="1" applyBorder="1" applyAlignment="1">
      <alignment vertical="center"/>
    </xf>
    <xf numFmtId="164" fontId="67" fillId="0" borderId="130" xfId="44" applyFont="1" applyBorder="1" applyAlignment="1">
      <alignment vertical="center"/>
    </xf>
    <xf numFmtId="164" fontId="68" fillId="0" borderId="130" xfId="44" applyFont="1" applyBorder="1" applyAlignment="1">
      <alignment vertical="center"/>
    </xf>
    <xf numFmtId="167" fontId="63" fillId="0" borderId="74" xfId="44" applyNumberFormat="1" applyFont="1" applyBorder="1" applyAlignment="1">
      <alignment horizontal="right" vertical="center"/>
    </xf>
    <xf numFmtId="167" fontId="68" fillId="0" borderId="129" xfId="44" applyNumberFormat="1" applyFont="1" applyBorder="1" applyAlignment="1">
      <alignment horizontal="left" vertical="center"/>
    </xf>
    <xf numFmtId="167" fontId="68" fillId="0" borderId="129" xfId="44" applyNumberFormat="1" applyFont="1" applyBorder="1" applyAlignment="1">
      <alignment vertical="center"/>
    </xf>
    <xf numFmtId="164" fontId="63" fillId="5" borderId="15" xfId="44" applyFont="1" applyFill="1" applyBorder="1" applyAlignment="1">
      <alignment vertical="center"/>
    </xf>
    <xf numFmtId="167" fontId="67" fillId="0" borderId="129" xfId="44" applyNumberFormat="1" applyFont="1" applyBorder="1" applyAlignment="1">
      <alignment horizontal="left" vertical="center" wrapText="1"/>
    </xf>
    <xf numFmtId="167" fontId="67" fillId="7" borderId="131" xfId="44" applyNumberFormat="1" applyFont="1" applyFill="1" applyBorder="1" applyAlignment="1">
      <alignment horizontal="left" vertical="center" wrapText="1"/>
    </xf>
    <xf numFmtId="173" fontId="67" fillId="7" borderId="132" xfId="44" applyNumberFormat="1" applyFont="1" applyFill="1" applyBorder="1" applyAlignment="1">
      <alignment vertical="center"/>
    </xf>
    <xf numFmtId="173" fontId="69" fillId="7" borderId="133" xfId="44" applyNumberFormat="1" applyFont="1" applyFill="1" applyBorder="1" applyAlignment="1">
      <alignment vertical="center"/>
    </xf>
    <xf numFmtId="173" fontId="68" fillId="0" borderId="130" xfId="44" applyNumberFormat="1" applyFont="1" applyBorder="1" applyAlignment="1">
      <alignment vertical="center"/>
    </xf>
    <xf numFmtId="167" fontId="68" fillId="0" borderId="36" xfId="44" applyNumberFormat="1" applyFont="1" applyBorder="1" applyAlignment="1">
      <alignment horizontal="left" vertical="center" indent="1"/>
    </xf>
    <xf numFmtId="167" fontId="67" fillId="0" borderId="129" xfId="44" applyNumberFormat="1" applyFont="1" applyBorder="1" applyAlignment="1">
      <alignment horizontal="left" vertical="center"/>
    </xf>
    <xf numFmtId="3" fontId="64" fillId="0" borderId="0" xfId="46" applyFont="1" applyAlignment="1" quotePrefix="1">
      <alignment horizontal="center" vertical="center"/>
    </xf>
    <xf numFmtId="3" fontId="66" fillId="38" borderId="25" xfId="46" applyFont="1" applyFill="1" applyBorder="1" applyAlignment="1">
      <alignment vertical="center"/>
    </xf>
    <xf numFmtId="3" fontId="66" fillId="7" borderId="23" xfId="46" applyFont="1" applyFill="1" applyBorder="1" applyAlignment="1">
      <alignment vertical="center"/>
    </xf>
    <xf numFmtId="3" fontId="66" fillId="7" borderId="13" xfId="46" applyFont="1" applyFill="1" applyBorder="1" applyAlignment="1">
      <alignment vertical="center"/>
    </xf>
    <xf numFmtId="3" fontId="66" fillId="38" borderId="24" xfId="46" applyFont="1" applyFill="1" applyBorder="1" applyAlignment="1">
      <alignment vertical="center"/>
    </xf>
    <xf numFmtId="3" fontId="66" fillId="38" borderId="23" xfId="46" applyFont="1" applyFill="1" applyBorder="1" applyAlignment="1">
      <alignment vertical="center"/>
    </xf>
    <xf numFmtId="3" fontId="67" fillId="5" borderId="0" xfId="0" applyNumberFormat="1" applyFont="1" applyFill="1" applyAlignment="1">
      <alignment/>
    </xf>
    <xf numFmtId="0" fontId="67" fillId="0" borderId="0" xfId="49" applyFont="1" applyAlignment="1" quotePrefix="1">
      <alignment horizontal="left" indent="3"/>
      <protection/>
    </xf>
    <xf numFmtId="3" fontId="67" fillId="0" borderId="67" xfId="46" applyFont="1" applyBorder="1" applyAlignment="1">
      <alignment vertical="center"/>
    </xf>
    <xf numFmtId="0" fontId="67" fillId="0" borderId="99" xfId="0" applyFont="1" applyBorder="1" applyAlignment="1">
      <alignment vertical="center"/>
    </xf>
    <xf numFmtId="0" fontId="36" fillId="39" borderId="0" xfId="0" applyFont="1" applyFill="1" applyAlignment="1">
      <alignment/>
    </xf>
    <xf numFmtId="0" fontId="73" fillId="39" borderId="0" xfId="48" applyFont="1" applyFill="1" applyAlignment="1">
      <alignment horizontal="left"/>
      <protection/>
    </xf>
    <xf numFmtId="0" fontId="36" fillId="40" borderId="0" xfId="0" applyFont="1" applyFill="1" applyAlignment="1">
      <alignment/>
    </xf>
    <xf numFmtId="0" fontId="64" fillId="40" borderId="0" xfId="0" applyFont="1" applyFill="1" applyAlignment="1" quotePrefix="1">
      <alignment horizontal="left"/>
    </xf>
    <xf numFmtId="0" fontId="38" fillId="41" borderId="0" xfId="48" applyFont="1" applyFill="1">
      <alignment/>
      <protection/>
    </xf>
    <xf numFmtId="3" fontId="62" fillId="0" borderId="46" xfId="46" applyFont="1" applyBorder="1" applyAlignment="1">
      <alignment vertical="center"/>
    </xf>
    <xf numFmtId="3" fontId="62" fillId="0" borderId="81" xfId="46" applyFont="1" applyBorder="1" applyAlignment="1">
      <alignment vertical="center"/>
    </xf>
    <xf numFmtId="10" fontId="62" fillId="0" borderId="134" xfId="53" applyNumberFormat="1" applyFont="1" applyBorder="1" applyAlignment="1">
      <alignment vertical="center"/>
    </xf>
    <xf numFmtId="3" fontId="62" fillId="0" borderId="135" xfId="46" applyFont="1" applyBorder="1" applyAlignment="1">
      <alignment vertical="center"/>
    </xf>
    <xf numFmtId="3" fontId="62" fillId="42" borderId="136" xfId="46" applyFont="1" applyFill="1" applyBorder="1" applyAlignment="1">
      <alignment vertical="center" wrapText="1"/>
    </xf>
    <xf numFmtId="3" fontId="62" fillId="0" borderId="136" xfId="46" applyFont="1" applyBorder="1" applyAlignment="1">
      <alignment vertical="center"/>
    </xf>
    <xf numFmtId="3" fontId="62" fillId="0" borderId="79" xfId="46" applyFont="1" applyBorder="1" applyAlignment="1">
      <alignment vertical="center" wrapText="1"/>
    </xf>
    <xf numFmtId="3" fontId="62" fillId="0" borderId="137" xfId="46" applyFont="1" applyBorder="1" applyAlignment="1">
      <alignment vertical="center"/>
    </xf>
    <xf numFmtId="3" fontId="64" fillId="0" borderId="122" xfId="46" applyFont="1" applyBorder="1" applyAlignment="1">
      <alignment horizontal="center" vertical="center" wrapText="1"/>
    </xf>
    <xf numFmtId="3" fontId="64" fillId="0" borderId="79" xfId="46" applyFont="1" applyBorder="1" applyAlignment="1">
      <alignment horizontal="center" vertical="center" wrapText="1"/>
    </xf>
    <xf numFmtId="3" fontId="62" fillId="0" borderId="79" xfId="46" applyFont="1" applyBorder="1" applyAlignment="1">
      <alignment vertical="center"/>
    </xf>
    <xf numFmtId="3" fontId="64" fillId="0" borderId="95" xfId="46" applyFont="1" applyBorder="1" applyAlignment="1">
      <alignment horizontal="center" vertical="center" wrapText="1"/>
    </xf>
    <xf numFmtId="3" fontId="64" fillId="0" borderId="138" xfId="46" applyFont="1" applyBorder="1" applyAlignment="1">
      <alignment horizontal="center" vertical="center" wrapText="1"/>
    </xf>
    <xf numFmtId="3" fontId="64" fillId="0" borderId="136" xfId="46" applyFont="1" applyBorder="1" applyAlignment="1">
      <alignment vertical="center" wrapText="1"/>
    </xf>
    <xf numFmtId="3" fontId="62" fillId="0" borderId="139" xfId="46" applyFont="1" applyBorder="1" applyAlignment="1">
      <alignment vertical="center" wrapText="1"/>
    </xf>
    <xf numFmtId="3" fontId="62" fillId="0" borderId="81" xfId="46" applyFont="1" applyBorder="1" applyAlignment="1">
      <alignment horizontal="left" vertical="center" wrapText="1"/>
    </xf>
    <xf numFmtId="3" fontId="65" fillId="7" borderId="86" xfId="46" applyFont="1" applyFill="1" applyBorder="1" applyAlignment="1">
      <alignment vertical="center" wrapText="1"/>
    </xf>
    <xf numFmtId="3" fontId="62" fillId="0" borderId="66" xfId="46" applyFont="1" applyBorder="1" applyAlignment="1">
      <alignment vertical="center"/>
    </xf>
    <xf numFmtId="3" fontId="65" fillId="7" borderId="67" xfId="46" applyFont="1" applyFill="1" applyBorder="1" applyAlignment="1">
      <alignment vertical="center"/>
    </xf>
    <xf numFmtId="3" fontId="62" fillId="0" borderId="86" xfId="46" applyFont="1" applyBorder="1" applyAlignment="1">
      <alignment vertical="center"/>
    </xf>
    <xf numFmtId="3" fontId="65" fillId="5" borderId="67" xfId="46" applyFont="1" applyFill="1" applyBorder="1" applyAlignment="1">
      <alignment vertical="center"/>
    </xf>
    <xf numFmtId="3" fontId="64" fillId="0" borderId="0" xfId="46" applyFont="1" applyAlignment="1">
      <alignment horizontal="left" vertical="center"/>
    </xf>
    <xf numFmtId="3" fontId="74" fillId="43" borderId="0" xfId="46" applyFont="1" applyFill="1" applyAlignment="1">
      <alignment horizontal="left" vertical="center"/>
    </xf>
    <xf numFmtId="3" fontId="75" fillId="43" borderId="0" xfId="46" applyFont="1" applyFill="1" applyAlignment="1">
      <alignment vertical="center"/>
    </xf>
    <xf numFmtId="3" fontId="68" fillId="35" borderId="0" xfId="46" applyFont="1" applyFill="1" applyAlignment="1">
      <alignment vertical="center"/>
    </xf>
    <xf numFmtId="3" fontId="68" fillId="35" borderId="140" xfId="46" applyFont="1" applyFill="1" applyBorder="1" applyAlignment="1">
      <alignment vertical="center"/>
    </xf>
    <xf numFmtId="3" fontId="68" fillId="0" borderId="36" xfId="46" applyFont="1" applyBorder="1" applyAlignment="1">
      <alignment horizontal="center" vertical="center" wrapText="1"/>
    </xf>
    <xf numFmtId="3" fontId="68" fillId="0" borderId="46" xfId="46" applyFont="1" applyBorder="1" applyAlignment="1">
      <alignment horizontal="center" vertical="center" wrapText="1"/>
    </xf>
    <xf numFmtId="3" fontId="68" fillId="0" borderId="74" xfId="46" applyFont="1" applyBorder="1" applyAlignment="1">
      <alignment horizontal="center" vertical="center" wrapText="1"/>
    </xf>
    <xf numFmtId="171" fontId="68" fillId="0" borderId="15" xfId="46" applyNumberFormat="1" applyFont="1" applyBorder="1" applyAlignment="1">
      <alignment vertical="center"/>
    </xf>
    <xf numFmtId="171" fontId="68" fillId="0" borderId="60" xfId="46" applyNumberFormat="1" applyFont="1" applyBorder="1" applyAlignment="1">
      <alignment vertical="center"/>
    </xf>
    <xf numFmtId="171" fontId="68" fillId="0" borderId="74" xfId="46" applyNumberFormat="1" applyFont="1" applyBorder="1" applyAlignment="1">
      <alignment vertical="center"/>
    </xf>
    <xf numFmtId="3" fontId="68" fillId="0" borderId="140" xfId="46" applyFont="1" applyBorder="1" applyAlignment="1">
      <alignment horizontal="center" vertical="center"/>
    </xf>
    <xf numFmtId="3" fontId="68" fillId="0" borderId="96" xfId="46" applyFont="1" applyBorder="1" applyAlignment="1">
      <alignment vertical="center"/>
    </xf>
    <xf numFmtId="3" fontId="68" fillId="0" borderId="124" xfId="46" applyFont="1" applyBorder="1" applyAlignment="1">
      <alignment horizontal="right" vertical="center" wrapText="1"/>
    </xf>
    <xf numFmtId="3" fontId="68" fillId="0" borderId="124" xfId="46" applyFont="1" applyBorder="1" applyAlignment="1">
      <alignment vertical="center"/>
    </xf>
    <xf numFmtId="3" fontId="68" fillId="0" borderId="141" xfId="46" applyFont="1" applyBorder="1" applyAlignment="1">
      <alignment vertical="center"/>
    </xf>
    <xf numFmtId="3" fontId="68" fillId="13" borderId="84" xfId="46" applyFont="1" applyFill="1" applyBorder="1" applyAlignment="1">
      <alignment horizontal="right" vertical="center"/>
    </xf>
    <xf numFmtId="3" fontId="68" fillId="13" borderId="119" xfId="46" applyFont="1" applyFill="1" applyBorder="1" applyAlignment="1">
      <alignment vertical="center"/>
    </xf>
    <xf numFmtId="3" fontId="68" fillId="13" borderId="126" xfId="46" applyFont="1" applyFill="1" applyBorder="1" applyAlignment="1">
      <alignment vertical="center"/>
    </xf>
    <xf numFmtId="3" fontId="68" fillId="13" borderId="142" xfId="46" applyFont="1" applyFill="1" applyBorder="1" applyAlignment="1">
      <alignment vertical="center"/>
    </xf>
    <xf numFmtId="3" fontId="68" fillId="13" borderId="85" xfId="46" applyFont="1" applyFill="1" applyBorder="1" applyAlignment="1">
      <alignment vertical="center"/>
    </xf>
    <xf numFmtId="9" fontId="68" fillId="2" borderId="37" xfId="53" applyFont="1" applyFill="1" applyBorder="1" applyAlignment="1">
      <alignment horizontal="center" vertical="center"/>
    </xf>
    <xf numFmtId="3" fontId="63" fillId="0" borderId="29" xfId="46" applyFont="1" applyBorder="1" applyAlignment="1">
      <alignment horizontal="right" vertical="center" wrapText="1"/>
    </xf>
    <xf numFmtId="3" fontId="68" fillId="0" borderId="24" xfId="46" applyFont="1" applyBorder="1" applyAlignment="1">
      <alignment horizontal="left" vertical="center"/>
    </xf>
    <xf numFmtId="3" fontId="68" fillId="0" borderId="61" xfId="46" applyFont="1" applyBorder="1" applyAlignment="1">
      <alignment horizontal="right" vertical="center" wrapText="1"/>
    </xf>
    <xf numFmtId="3" fontId="68" fillId="13" borderId="142" xfId="46" applyFont="1" applyFill="1" applyBorder="1" applyAlignment="1">
      <alignment horizontal="right" vertical="center"/>
    </xf>
    <xf numFmtId="3" fontId="68" fillId="13" borderId="143" xfId="46" applyFont="1" applyFill="1" applyBorder="1" applyAlignment="1">
      <alignment vertical="center"/>
    </xf>
    <xf numFmtId="3" fontId="68" fillId="13" borderId="100" xfId="46" applyFont="1" applyFill="1" applyBorder="1" applyAlignment="1">
      <alignment vertical="center"/>
    </xf>
    <xf numFmtId="3" fontId="68" fillId="0" borderId="15" xfId="46" applyFont="1" applyBorder="1" applyAlignment="1">
      <alignment horizontal="left" vertical="center" wrapText="1"/>
    </xf>
    <xf numFmtId="3" fontId="68" fillId="2" borderId="14" xfId="46" applyFont="1" applyFill="1" applyBorder="1" applyAlignment="1">
      <alignment horizontal="center" vertical="center"/>
    </xf>
    <xf numFmtId="3" fontId="67" fillId="0" borderId="15" xfId="46" applyFont="1" applyBorder="1" applyAlignment="1">
      <alignment horizontal="center" vertical="center"/>
    </xf>
    <xf numFmtId="3" fontId="68" fillId="0" borderId="15" xfId="46" applyFont="1" applyBorder="1" applyAlignment="1">
      <alignment horizontal="center" vertical="center"/>
    </xf>
    <xf numFmtId="3" fontId="63" fillId="0" borderId="29" xfId="46" applyFont="1" applyBorder="1" applyAlignment="1">
      <alignment horizontal="right" vertical="center"/>
    </xf>
    <xf numFmtId="3" fontId="64" fillId="0" borderId="144" xfId="46" applyFont="1" applyBorder="1" applyAlignment="1">
      <alignment vertical="center"/>
    </xf>
    <xf numFmtId="3" fontId="65" fillId="0" borderId="145" xfId="46" applyFont="1" applyBorder="1" applyAlignment="1">
      <alignment horizontal="center" vertical="center" wrapText="1"/>
    </xf>
    <xf numFmtId="3" fontId="62" fillId="0" borderId="82" xfId="46" applyFont="1" applyBorder="1" applyAlignment="1">
      <alignment horizontal="left" vertical="center" wrapText="1"/>
    </xf>
    <xf numFmtId="3" fontId="64" fillId="0" borderId="146" xfId="46" applyFont="1" applyBorder="1" applyAlignment="1">
      <alignment horizontal="center" vertical="center" wrapText="1"/>
    </xf>
    <xf numFmtId="3" fontId="64" fillId="0" borderId="61" xfId="46" applyFont="1" applyBorder="1" applyAlignment="1">
      <alignment horizontal="center" vertical="center" wrapText="1"/>
    </xf>
    <xf numFmtId="3" fontId="65" fillId="0" borderId="44" xfId="46" applyFont="1" applyBorder="1" applyAlignment="1">
      <alignment horizontal="center" vertical="center" wrapText="1"/>
    </xf>
    <xf numFmtId="3" fontId="64" fillId="0" borderId="147" xfId="46" applyFont="1" applyBorder="1" applyAlignment="1">
      <alignment horizontal="center" vertical="center" wrapText="1"/>
    </xf>
    <xf numFmtId="3" fontId="64" fillId="0" borderId="44" xfId="46" applyFont="1" applyBorder="1" applyAlignment="1">
      <alignment horizontal="center" vertical="center" wrapText="1"/>
    </xf>
    <xf numFmtId="3" fontId="64" fillId="0" borderId="148" xfId="46" applyFont="1" applyBorder="1" applyAlignment="1">
      <alignment horizontal="left" vertical="center" wrapText="1"/>
    </xf>
    <xf numFmtId="3" fontId="64" fillId="5" borderId="149" xfId="46" applyFont="1" applyFill="1" applyBorder="1" applyAlignment="1">
      <alignment vertical="center"/>
    </xf>
    <xf numFmtId="3" fontId="64" fillId="0" borderId="150" xfId="46" applyFont="1" applyBorder="1" applyAlignment="1">
      <alignment vertical="center"/>
    </xf>
    <xf numFmtId="3" fontId="64" fillId="0" borderId="151" xfId="46" applyFont="1" applyBorder="1" applyAlignment="1">
      <alignment horizontal="center" vertical="center" wrapText="1"/>
    </xf>
    <xf numFmtId="3" fontId="64" fillId="0" borderId="152" xfId="46" applyFont="1" applyBorder="1" applyAlignment="1">
      <alignment vertical="center"/>
    </xf>
    <xf numFmtId="167" fontId="67" fillId="13" borderId="77" xfId="45" applyNumberFormat="1" applyFont="1" applyFill="1" applyBorder="1" applyAlignment="1">
      <alignment horizontal="center" vertical="center" wrapText="1"/>
    </xf>
    <xf numFmtId="2" fontId="68" fillId="0" borderId="0" xfId="49" applyNumberFormat="1" applyFont="1">
      <alignment/>
      <protection/>
    </xf>
    <xf numFmtId="3" fontId="69" fillId="7" borderId="153" xfId="46" applyFont="1" applyFill="1" applyBorder="1" applyAlignment="1">
      <alignment/>
    </xf>
    <xf numFmtId="3" fontId="68" fillId="5" borderId="0" xfId="49" applyNumberFormat="1" applyFont="1" applyFill="1">
      <alignment/>
      <protection/>
    </xf>
    <xf numFmtId="173" fontId="68" fillId="0" borderId="0" xfId="49" applyNumberFormat="1" applyFont="1">
      <alignment/>
      <protection/>
    </xf>
    <xf numFmtId="3" fontId="65" fillId="0" borderId="0" xfId="46" applyFont="1" applyAlignment="1">
      <alignment vertical="center"/>
    </xf>
    <xf numFmtId="3" fontId="67" fillId="7" borderId="154" xfId="46" applyFont="1" applyFill="1" applyBorder="1" applyAlignment="1">
      <alignment horizontal="center" vertical="center" wrapText="1"/>
    </xf>
    <xf numFmtId="3" fontId="63" fillId="0" borderId="12" xfId="46" applyFont="1" applyBorder="1" applyAlignment="1">
      <alignment horizontal="center" vertical="center" wrapText="1"/>
    </xf>
    <xf numFmtId="3" fontId="67" fillId="0" borderId="124" xfId="46" applyFont="1" applyBorder="1" applyAlignment="1">
      <alignment horizontal="right" vertical="center"/>
    </xf>
    <xf numFmtId="4" fontId="67" fillId="7" borderId="155" xfId="46" applyNumberFormat="1" applyFont="1" applyFill="1" applyBorder="1" applyAlignment="1">
      <alignment vertical="center"/>
    </xf>
    <xf numFmtId="3" fontId="67" fillId="0" borderId="122" xfId="46" applyFont="1" applyBorder="1" applyAlignment="1">
      <alignment horizontal="center" vertical="center" wrapText="1"/>
    </xf>
    <xf numFmtId="3" fontId="67" fillId="7" borderId="156" xfId="46" applyFont="1" applyFill="1" applyBorder="1" applyAlignment="1">
      <alignment vertical="center"/>
    </xf>
    <xf numFmtId="3" fontId="63" fillId="0" borderId="157" xfId="46" applyFont="1" applyBorder="1" applyAlignment="1">
      <alignment horizontal="center" vertical="center" wrapText="1"/>
    </xf>
    <xf numFmtId="3" fontId="67" fillId="36" borderId="125" xfId="46" applyFont="1" applyFill="1" applyBorder="1" applyAlignment="1">
      <alignment horizontal="right" vertical="center"/>
    </xf>
    <xf numFmtId="4" fontId="67" fillId="7" borderId="158" xfId="46" applyNumberFormat="1" applyFont="1" applyFill="1" applyBorder="1" applyAlignment="1">
      <alignment vertical="center"/>
    </xf>
    <xf numFmtId="171" fontId="68" fillId="0" borderId="46" xfId="46" applyNumberFormat="1" applyFont="1" applyBorder="1" applyAlignment="1">
      <alignment vertical="center"/>
    </xf>
    <xf numFmtId="3" fontId="68" fillId="0" borderId="44" xfId="46" applyFont="1" applyBorder="1" applyAlignment="1">
      <alignment vertical="center"/>
    </xf>
    <xf numFmtId="3" fontId="68" fillId="0" borderId="139" xfId="46" applyFont="1" applyBorder="1" applyAlignment="1">
      <alignment horizontal="center" vertical="center" wrapText="1"/>
    </xf>
    <xf numFmtId="3" fontId="68" fillId="35" borderId="159" xfId="46" applyFont="1" applyFill="1" applyBorder="1" applyAlignment="1">
      <alignment vertical="center"/>
    </xf>
    <xf numFmtId="171" fontId="68" fillId="0" borderId="134" xfId="46" applyNumberFormat="1" applyFont="1" applyBorder="1" applyAlignment="1">
      <alignment vertical="center"/>
    </xf>
    <xf numFmtId="3" fontId="68" fillId="0" borderId="125" xfId="46" applyFont="1" applyBorder="1" applyAlignment="1">
      <alignment vertical="center"/>
    </xf>
    <xf numFmtId="3" fontId="68" fillId="13" borderId="73" xfId="46" applyFont="1" applyFill="1" applyBorder="1" applyAlignment="1">
      <alignment vertical="center"/>
    </xf>
    <xf numFmtId="3" fontId="68" fillId="0" borderId="121" xfId="46" applyFont="1" applyBorder="1" applyAlignment="1">
      <alignment horizontal="center" vertical="center" wrapText="1"/>
    </xf>
    <xf numFmtId="3" fontId="66" fillId="35" borderId="160" xfId="46" applyFont="1" applyFill="1" applyBorder="1" applyAlignment="1">
      <alignment vertical="center"/>
    </xf>
    <xf numFmtId="3" fontId="66" fillId="35" borderId="161" xfId="46" applyFont="1" applyFill="1" applyBorder="1" applyAlignment="1">
      <alignment vertical="center"/>
    </xf>
    <xf numFmtId="3" fontId="62" fillId="35" borderId="48" xfId="46" applyFont="1" applyFill="1" applyBorder="1" applyAlignment="1">
      <alignment vertical="center"/>
    </xf>
    <xf numFmtId="3" fontId="62" fillId="35" borderId="12" xfId="46" applyFont="1" applyFill="1" applyBorder="1" applyAlignment="1">
      <alignment vertical="center"/>
    </xf>
    <xf numFmtId="3" fontId="62" fillId="35" borderId="23" xfId="46" applyFont="1" applyFill="1" applyBorder="1" applyAlignment="1">
      <alignment vertical="center"/>
    </xf>
    <xf numFmtId="3" fontId="62" fillId="35" borderId="15" xfId="46" applyFont="1" applyFill="1" applyBorder="1" applyAlignment="1">
      <alignment vertical="center"/>
    </xf>
    <xf numFmtId="3" fontId="62" fillId="35" borderId="24" xfId="46" applyFont="1" applyFill="1" applyBorder="1" applyAlignment="1">
      <alignment vertical="center"/>
    </xf>
    <xf numFmtId="0" fontId="4" fillId="0" borderId="46" xfId="0" applyFont="1" applyBorder="1" applyAlignment="1">
      <alignment horizontal="left" vertical="center" wrapText="1"/>
    </xf>
    <xf numFmtId="3" fontId="62" fillId="0" borderId="136" xfId="46" applyFont="1" applyBorder="1" applyAlignment="1">
      <alignment vertical="center" wrapText="1"/>
    </xf>
    <xf numFmtId="3" fontId="62" fillId="35" borderId="28" xfId="46" applyFont="1" applyFill="1" applyBorder="1" applyAlignment="1">
      <alignment vertical="center"/>
    </xf>
    <xf numFmtId="0" fontId="4" fillId="43" borderId="0" xfId="0" applyFont="1" applyFill="1" applyAlignment="1">
      <alignment/>
    </xf>
    <xf numFmtId="178" fontId="69" fillId="5" borderId="73" xfId="0" applyNumberFormat="1" applyFont="1" applyFill="1" applyBorder="1" applyAlignment="1">
      <alignment/>
    </xf>
    <xf numFmtId="178" fontId="4" fillId="5" borderId="73" xfId="0" applyNumberFormat="1" applyFont="1" applyFill="1" applyBorder="1" applyAlignment="1">
      <alignment/>
    </xf>
    <xf numFmtId="0" fontId="63" fillId="0" borderId="0" xfId="0" applyFont="1" applyAlignment="1">
      <alignment/>
    </xf>
    <xf numFmtId="3" fontId="68" fillId="6" borderId="75" xfId="46" applyFont="1" applyFill="1" applyBorder="1" applyAlignment="1">
      <alignment vertical="center"/>
    </xf>
    <xf numFmtId="3" fontId="68" fillId="6" borderId="15" xfId="46" applyFont="1" applyFill="1" applyBorder="1" applyAlignment="1">
      <alignment vertical="center"/>
    </xf>
    <xf numFmtId="0" fontId="67" fillId="19" borderId="73" xfId="49" applyFont="1" applyFill="1" applyBorder="1">
      <alignment/>
      <protection/>
    </xf>
    <xf numFmtId="40" fontId="67" fillId="19" borderId="73" xfId="43" applyFont="1" applyFill="1" applyBorder="1" applyAlignment="1">
      <alignment/>
    </xf>
    <xf numFmtId="40" fontId="69" fillId="19" borderId="73" xfId="43" applyFont="1" applyFill="1" applyBorder="1" applyAlignment="1">
      <alignment/>
    </xf>
    <xf numFmtId="40" fontId="69" fillId="0" borderId="73" xfId="43" applyFont="1" applyBorder="1" applyAlignment="1">
      <alignment/>
    </xf>
    <xf numFmtId="167" fontId="69" fillId="0" borderId="74" xfId="44" applyNumberFormat="1" applyFont="1" applyBorder="1" applyAlignment="1">
      <alignment horizontal="left" vertical="center" wrapText="1" indent="1"/>
    </xf>
    <xf numFmtId="40" fontId="67" fillId="7" borderId="84" xfId="43" applyFont="1" applyFill="1" applyBorder="1" applyAlignment="1">
      <alignment horizontal="center" vertical="center"/>
    </xf>
    <xf numFmtId="3" fontId="67" fillId="7" borderId="85" xfId="46" applyFont="1" applyFill="1" applyBorder="1" applyAlignment="1">
      <alignment vertical="center"/>
    </xf>
    <xf numFmtId="3" fontId="69" fillId="0" borderId="0" xfId="46" applyFont="1" applyAlignment="1">
      <alignment vertical="center"/>
    </xf>
    <xf numFmtId="0" fontId="69" fillId="0" borderId="0" xfId="49" applyFont="1" applyAlignment="1">
      <alignment horizontal="center"/>
      <protection/>
    </xf>
    <xf numFmtId="3" fontId="69" fillId="0" borderId="121" xfId="46" applyFont="1" applyBorder="1" applyAlignment="1">
      <alignment horizontal="left" vertical="center" wrapText="1"/>
    </xf>
    <xf numFmtId="171" fontId="69" fillId="0" borderId="74" xfId="46" applyNumberFormat="1" applyFont="1" applyBorder="1" applyAlignment="1">
      <alignment horizontal="center" vertical="center"/>
    </xf>
    <xf numFmtId="3" fontId="63" fillId="0" borderId="60" xfId="46" applyFont="1" applyBorder="1" applyAlignment="1">
      <alignment horizontal="right" vertical="center" wrapText="1"/>
    </xf>
    <xf numFmtId="4" fontId="68" fillId="0" borderId="29" xfId="46" applyNumberFormat="1" applyFont="1" applyBorder="1" applyAlignment="1">
      <alignment vertical="center"/>
    </xf>
    <xf numFmtId="3" fontId="67" fillId="5" borderId="68" xfId="50" applyNumberFormat="1" applyFont="1" applyFill="1" applyBorder="1" applyAlignment="1">
      <alignment horizontal="right" vertical="center"/>
      <protection/>
    </xf>
    <xf numFmtId="168" fontId="67" fillId="7" borderId="162" xfId="50" applyNumberFormat="1" applyFont="1" applyFill="1" applyBorder="1">
      <alignment/>
      <protection/>
    </xf>
    <xf numFmtId="168" fontId="67" fillId="7" borderId="98" xfId="50" applyNumberFormat="1" applyFont="1" applyFill="1" applyBorder="1">
      <alignment/>
      <protection/>
    </xf>
    <xf numFmtId="168" fontId="67" fillId="7" borderId="162" xfId="50" applyNumberFormat="1" applyFont="1" applyFill="1" applyBorder="1" applyAlignment="1">
      <alignment vertical="center"/>
      <protection/>
    </xf>
    <xf numFmtId="168" fontId="67" fillId="7" borderId="163" xfId="50" applyNumberFormat="1" applyFont="1" applyFill="1" applyBorder="1" applyAlignment="1">
      <alignment vertical="center"/>
      <protection/>
    </xf>
    <xf numFmtId="168" fontId="67" fillId="7" borderId="98" xfId="50" applyNumberFormat="1" applyFont="1" applyFill="1" applyBorder="1" applyAlignment="1">
      <alignment vertical="center"/>
      <protection/>
    </xf>
    <xf numFmtId="0" fontId="4" fillId="0" borderId="11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left" vertical="center" wrapText="1"/>
    </xf>
    <xf numFmtId="0" fontId="22" fillId="0" borderId="164" xfId="0" applyFont="1" applyBorder="1" applyAlignment="1">
      <alignment horizontal="center" vertical="center" wrapText="1"/>
    </xf>
    <xf numFmtId="0" fontId="22" fillId="0" borderId="165" xfId="0" applyFont="1" applyBorder="1" applyAlignment="1">
      <alignment horizontal="center" vertical="center" wrapText="1"/>
    </xf>
    <xf numFmtId="3" fontId="22" fillId="6" borderId="166" xfId="46" applyFont="1" applyFill="1" applyBorder="1" applyAlignment="1">
      <alignment horizontal="center" vertical="center" wrapText="1"/>
    </xf>
    <xf numFmtId="3" fontId="22" fillId="6" borderId="24" xfId="46" applyFont="1" applyFill="1" applyBorder="1" applyAlignment="1">
      <alignment horizontal="center" vertical="center" wrapText="1"/>
    </xf>
    <xf numFmtId="3" fontId="4" fillId="6" borderId="167" xfId="46" applyFont="1" applyFill="1" applyBorder="1" applyAlignment="1">
      <alignment horizontal="center" vertical="center" wrapText="1"/>
    </xf>
    <xf numFmtId="3" fontId="4" fillId="6" borderId="60" xfId="46" applyFont="1" applyFill="1" applyBorder="1" applyAlignment="1">
      <alignment horizontal="center" vertical="center" wrapText="1"/>
    </xf>
    <xf numFmtId="0" fontId="22" fillId="0" borderId="168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vertical="center" wrapText="1"/>
    </xf>
    <xf numFmtId="3" fontId="4" fillId="6" borderId="46" xfId="46" applyFont="1" applyFill="1" applyBorder="1" applyAlignment="1">
      <alignment horizontal="center" vertical="center"/>
    </xf>
    <xf numFmtId="0" fontId="22" fillId="0" borderId="123" xfId="0" applyFont="1" applyBorder="1" applyAlignment="1">
      <alignment horizontal="left" vertical="center" wrapText="1"/>
    </xf>
    <xf numFmtId="3" fontId="68" fillId="5" borderId="15" xfId="50" applyNumberFormat="1" applyFont="1" applyFill="1" applyBorder="1" applyAlignment="1">
      <alignment horizontal="center" vertical="center"/>
      <protection/>
    </xf>
    <xf numFmtId="3" fontId="67" fillId="7" borderId="15" xfId="50" applyNumberFormat="1" applyFont="1" applyFill="1" applyBorder="1" applyAlignment="1">
      <alignment horizontal="center" vertical="center"/>
      <protection/>
    </xf>
    <xf numFmtId="3" fontId="69" fillId="7" borderId="153" xfId="46" applyFont="1" applyFill="1" applyBorder="1" applyAlignment="1">
      <alignment horizontal="right" vertical="center"/>
    </xf>
    <xf numFmtId="3" fontId="69" fillId="7" borderId="169" xfId="46" applyFont="1" applyFill="1" applyBorder="1" applyAlignment="1">
      <alignment horizontal="right" vertical="center"/>
    </xf>
    <xf numFmtId="167" fontId="67" fillId="0" borderId="0" xfId="44" applyNumberFormat="1" applyFont="1" applyAlignment="1">
      <alignment horizontal="left" vertical="center"/>
    </xf>
    <xf numFmtId="40" fontId="67" fillId="0" borderId="0" xfId="43" applyFont="1" applyAlignment="1">
      <alignment horizontal="center" vertical="top"/>
    </xf>
    <xf numFmtId="3" fontId="64" fillId="0" borderId="0" xfId="46" applyFont="1" applyAlignment="1">
      <alignment horizontal="center" vertical="top"/>
    </xf>
    <xf numFmtId="3" fontId="64" fillId="0" borderId="170" xfId="46" applyFont="1" applyBorder="1" applyAlignment="1">
      <alignment horizontal="center" vertical="center"/>
    </xf>
    <xf numFmtId="3" fontId="65" fillId="0" borderId="28" xfId="46" applyFont="1" applyBorder="1" applyAlignment="1">
      <alignment horizontal="center" vertical="center"/>
    </xf>
    <xf numFmtId="3" fontId="69" fillId="0" borderId="0" xfId="46" applyFont="1" applyAlignment="1">
      <alignment horizontal="center" vertical="center"/>
    </xf>
    <xf numFmtId="3" fontId="74" fillId="43" borderId="0" xfId="46" applyFont="1" applyFill="1" applyAlignment="1">
      <alignment horizontal="center" vertical="center"/>
    </xf>
    <xf numFmtId="3" fontId="65" fillId="0" borderId="145" xfId="46" applyFont="1" applyBorder="1" applyAlignment="1">
      <alignment horizontal="center" vertical="center"/>
    </xf>
    <xf numFmtId="3" fontId="69" fillId="0" borderId="24" xfId="46" applyFont="1" applyBorder="1" applyAlignment="1">
      <alignment horizontal="center" vertic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Tess  slo  CE  full" xfId="44"/>
    <cellStyle name="Migliaia (0)_Tess slo direct" xfId="45"/>
    <cellStyle name="Comma [0]" xfId="46"/>
    <cellStyle name="Neutrale" xfId="47"/>
    <cellStyle name="Normale 2" xfId="48"/>
    <cellStyle name="Normale_Tess  slo  CE  full" xfId="49"/>
    <cellStyle name="Normale_Tess slo direct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Tess  slo  CE  full" xfId="65"/>
    <cellStyle name="Valuta (0)_Tess slo direct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0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54</xdr:row>
      <xdr:rowOff>171450</xdr:rowOff>
    </xdr:from>
    <xdr:to>
      <xdr:col>1</xdr:col>
      <xdr:colOff>1057275</xdr:colOff>
      <xdr:row>56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28575" y="12449175"/>
          <a:ext cx="1304925" cy="266700"/>
        </a:xfrm>
        <a:prstGeom prst="round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Caso  TESSITURA  SLO</a:t>
          </a:r>
        </a:p>
      </xdr:txBody>
    </xdr:sp>
    <xdr:clientData/>
  </xdr:twoCellAnchor>
  <xdr:twoCellAnchor>
    <xdr:from>
      <xdr:col>1</xdr:col>
      <xdr:colOff>962025</xdr:colOff>
      <xdr:row>57</xdr:row>
      <xdr:rowOff>114300</xdr:rowOff>
    </xdr:from>
    <xdr:to>
      <xdr:col>2</xdr:col>
      <xdr:colOff>1790700</xdr:colOff>
      <xdr:row>60</xdr:row>
      <xdr:rowOff>57150</xdr:rowOff>
    </xdr:to>
    <xdr:sp>
      <xdr:nvSpPr>
        <xdr:cNvPr id="2" name="AutoShape 4"/>
        <xdr:cNvSpPr>
          <a:spLocks/>
        </xdr:cNvSpPr>
      </xdr:nvSpPr>
      <xdr:spPr>
        <a:xfrm>
          <a:off x="1238250" y="12992100"/>
          <a:ext cx="4210050" cy="542925"/>
        </a:xfrm>
        <a:prstGeom prst="roundRect">
          <a:avLst/>
        </a:prstGeom>
        <a:solidFill>
          <a:srgbClr val="33CC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800" b="1" i="1" u="none" baseline="0">
              <a:solidFill>
                <a:srgbClr val="000080"/>
              </a:solidFill>
            </a:rPr>
            <a:t>FULL  COSTING  A  BASE  UNICA</a:t>
          </a:r>
        </a:p>
      </xdr:txBody>
    </xdr:sp>
    <xdr:clientData/>
  </xdr:twoCellAnchor>
  <xdr:twoCellAnchor>
    <xdr:from>
      <xdr:col>2</xdr:col>
      <xdr:colOff>1790700</xdr:colOff>
      <xdr:row>62</xdr:row>
      <xdr:rowOff>9525</xdr:rowOff>
    </xdr:from>
    <xdr:to>
      <xdr:col>3</xdr:col>
      <xdr:colOff>200025</xdr:colOff>
      <xdr:row>64</xdr:row>
      <xdr:rowOff>19050</xdr:rowOff>
    </xdr:to>
    <xdr:grpSp>
      <xdr:nvGrpSpPr>
        <xdr:cNvPr id="3" name="Group 9"/>
        <xdr:cNvGrpSpPr>
          <a:grpSpLocks/>
        </xdr:cNvGrpSpPr>
      </xdr:nvGrpSpPr>
      <xdr:grpSpPr>
        <a:xfrm>
          <a:off x="5448300" y="13887450"/>
          <a:ext cx="200025" cy="409575"/>
          <a:chOff x="10181" y="24435"/>
          <a:chExt cx="1108" cy="739"/>
        </a:xfrm>
        <a:solidFill>
          <a:srgbClr val="FFFFFF"/>
        </a:solidFill>
      </xdr:grpSpPr>
      <xdr:pic>
        <xdr:nvPicPr>
          <xdr:cNvPr id="5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340" y="24545"/>
            <a:ext cx="877" cy="549"/>
          </a:xfrm>
          <a:prstGeom prst="rect">
            <a:avLst/>
          </a:prstGeom>
          <a:solidFill>
            <a:srgbClr val="3366FF"/>
          </a:solidFill>
          <a:ln w="9525" cmpd="sng">
            <a:noFill/>
          </a:ln>
        </xdr:spPr>
      </xdr:pic>
    </xdr:grpSp>
    <xdr:clientData/>
  </xdr:twoCellAnchor>
  <xdr:twoCellAnchor>
    <xdr:from>
      <xdr:col>2</xdr:col>
      <xdr:colOff>1790700</xdr:colOff>
      <xdr:row>65</xdr:row>
      <xdr:rowOff>161925</xdr:rowOff>
    </xdr:from>
    <xdr:to>
      <xdr:col>3</xdr:col>
      <xdr:colOff>200025</xdr:colOff>
      <xdr:row>67</xdr:row>
      <xdr:rowOff>171450</xdr:rowOff>
    </xdr:to>
    <xdr:grpSp>
      <xdr:nvGrpSpPr>
        <xdr:cNvPr id="6" name="Group 12"/>
        <xdr:cNvGrpSpPr>
          <a:grpSpLocks/>
        </xdr:cNvGrpSpPr>
      </xdr:nvGrpSpPr>
      <xdr:grpSpPr>
        <a:xfrm>
          <a:off x="5448300" y="14639925"/>
          <a:ext cx="200025" cy="409575"/>
          <a:chOff x="10181" y="25754"/>
          <a:chExt cx="1108" cy="741"/>
        </a:xfrm>
        <a:solidFill>
          <a:srgbClr val="FFFFFF"/>
        </a:solidFill>
      </xdr:grpSpPr>
      <xdr:pic>
        <xdr:nvPicPr>
          <xdr:cNvPr id="8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340" y="25863"/>
            <a:ext cx="877" cy="543"/>
          </a:xfrm>
          <a:prstGeom prst="rect">
            <a:avLst/>
          </a:prstGeom>
          <a:solidFill>
            <a:srgbClr val="3366FF"/>
          </a:solidFill>
          <a:ln w="9525" cmpd="sng">
            <a:noFill/>
          </a:ln>
        </xdr:spPr>
      </xdr:pic>
    </xdr:grpSp>
    <xdr:clientData/>
  </xdr:twoCellAnchor>
  <xdr:twoCellAnchor>
    <xdr:from>
      <xdr:col>2</xdr:col>
      <xdr:colOff>1790700</xdr:colOff>
      <xdr:row>69</xdr:row>
      <xdr:rowOff>161925</xdr:rowOff>
    </xdr:from>
    <xdr:to>
      <xdr:col>3</xdr:col>
      <xdr:colOff>171450</xdr:colOff>
      <xdr:row>71</xdr:row>
      <xdr:rowOff>76200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5440025"/>
          <a:ext cx="171450" cy="3143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63</xdr:row>
      <xdr:rowOff>180975</xdr:rowOff>
    </xdr:from>
    <xdr:to>
      <xdr:col>0</xdr:col>
      <xdr:colOff>1800225</xdr:colOff>
      <xdr:row>65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9050" y="19869150"/>
          <a:ext cx="1781175" cy="495300"/>
        </a:xfrm>
        <a:prstGeom prst="round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Caso  TESSITURA  SLO</a:t>
          </a:r>
        </a:p>
      </xdr:txBody>
    </xdr:sp>
    <xdr:clientData/>
  </xdr:twoCellAnchor>
  <xdr:twoCellAnchor>
    <xdr:from>
      <xdr:col>0</xdr:col>
      <xdr:colOff>2038350</xdr:colOff>
      <xdr:row>66</xdr:row>
      <xdr:rowOff>152400</xdr:rowOff>
    </xdr:from>
    <xdr:to>
      <xdr:col>4</xdr:col>
      <xdr:colOff>228600</xdr:colOff>
      <xdr:row>70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038350" y="20783550"/>
          <a:ext cx="5229225" cy="1209675"/>
        </a:xfrm>
        <a:prstGeom prst="roundRect">
          <a:avLst/>
        </a:prstGeom>
        <a:solidFill>
          <a:srgbClr val="33CC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800" b="1" i="1" u="none" baseline="0">
              <a:solidFill>
                <a:srgbClr val="000080"/>
              </a:solidFill>
            </a:rPr>
            <a:t>FULL  COSTING  SECONDO  LOGICA  FUNZIONALE</a:t>
          </a:r>
        </a:p>
      </xdr:txBody>
    </xdr:sp>
    <xdr:clientData/>
  </xdr:twoCellAnchor>
  <xdr:twoCellAnchor>
    <xdr:from>
      <xdr:col>4</xdr:col>
      <xdr:colOff>104775</xdr:colOff>
      <xdr:row>72</xdr:row>
      <xdr:rowOff>161925</xdr:rowOff>
    </xdr:from>
    <xdr:to>
      <xdr:col>4</xdr:col>
      <xdr:colOff>638175</xdr:colOff>
      <xdr:row>74</xdr:row>
      <xdr:rowOff>76200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22679025"/>
          <a:ext cx="533400" cy="5429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4</xdr:col>
      <xdr:colOff>104775</xdr:colOff>
      <xdr:row>76</xdr:row>
      <xdr:rowOff>57150</xdr:rowOff>
    </xdr:from>
    <xdr:to>
      <xdr:col>4</xdr:col>
      <xdr:colOff>638175</xdr:colOff>
      <xdr:row>77</xdr:row>
      <xdr:rowOff>161925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23831550"/>
          <a:ext cx="533400" cy="419100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4</xdr:col>
      <xdr:colOff>114300</xdr:colOff>
      <xdr:row>79</xdr:row>
      <xdr:rowOff>142875</xdr:rowOff>
    </xdr:from>
    <xdr:to>
      <xdr:col>4</xdr:col>
      <xdr:colOff>647700</xdr:colOff>
      <xdr:row>81</xdr:row>
      <xdr:rowOff>57150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4860250"/>
          <a:ext cx="533400" cy="5429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5</xdr:col>
      <xdr:colOff>104775</xdr:colOff>
      <xdr:row>7</xdr:row>
      <xdr:rowOff>123825</xdr:rowOff>
    </xdr:from>
    <xdr:to>
      <xdr:col>5</xdr:col>
      <xdr:colOff>647700</xdr:colOff>
      <xdr:row>10</xdr:row>
      <xdr:rowOff>247650</xdr:rowOff>
    </xdr:to>
    <xdr:sp>
      <xdr:nvSpPr>
        <xdr:cNvPr id="6" name="Freeform 17"/>
        <xdr:cNvSpPr>
          <a:spLocks/>
        </xdr:cNvSpPr>
      </xdr:nvSpPr>
      <xdr:spPr>
        <a:xfrm>
          <a:off x="8410575" y="2324100"/>
          <a:ext cx="542925" cy="1066800"/>
        </a:xfrm>
        <a:custGeom>
          <a:pathLst>
            <a:path h="103" w="57">
              <a:moveTo>
                <a:pt x="0" y="0"/>
              </a:moveTo>
              <a:lnTo>
                <a:pt x="28" y="0"/>
              </a:lnTo>
              <a:lnTo>
                <a:pt x="28" y="103"/>
              </a:lnTo>
              <a:lnTo>
                <a:pt x="57" y="103"/>
              </a:lnTo>
            </a:path>
          </a:pathLst>
        </a:custGeom>
        <a:noFill/>
        <a:ln w="19080" cmpd="sng">
          <a:solidFill>
            <a:srgbClr val="FF0000"/>
          </a:solidFill>
          <a:prstDash val="dashDot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9</xdr:row>
      <xdr:rowOff>123825</xdr:rowOff>
    </xdr:from>
    <xdr:to>
      <xdr:col>11</xdr:col>
      <xdr:colOff>295275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14925675" y="2990850"/>
          <a:ext cx="257175" cy="0"/>
        </a:xfrm>
        <a:prstGeom prst="line">
          <a:avLst/>
        </a:prstGeom>
        <a:noFill/>
        <a:ln w="9360" cmpd="sng">
          <a:solidFill>
            <a:srgbClr val="3C3C3C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285750</xdr:colOff>
      <xdr:row>9</xdr:row>
      <xdr:rowOff>142875</xdr:rowOff>
    </xdr:from>
    <xdr:to>
      <xdr:col>11</xdr:col>
      <xdr:colOff>333375</xdr:colOff>
      <xdr:row>28</xdr:row>
      <xdr:rowOff>247650</xdr:rowOff>
    </xdr:to>
    <xdr:sp>
      <xdr:nvSpPr>
        <xdr:cNvPr id="2" name="Connettore diritto 25"/>
        <xdr:cNvSpPr>
          <a:spLocks/>
        </xdr:cNvSpPr>
      </xdr:nvSpPr>
      <xdr:spPr>
        <a:xfrm>
          <a:off x="15173325" y="3009900"/>
          <a:ext cx="47625" cy="770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</xdr:colOff>
      <xdr:row>28</xdr:row>
      <xdr:rowOff>257175</xdr:rowOff>
    </xdr:from>
    <xdr:to>
      <xdr:col>11</xdr:col>
      <xdr:colOff>333375</xdr:colOff>
      <xdr:row>28</xdr:row>
      <xdr:rowOff>257175</xdr:rowOff>
    </xdr:to>
    <xdr:sp>
      <xdr:nvSpPr>
        <xdr:cNvPr id="3" name="Connettore 2 27"/>
        <xdr:cNvSpPr>
          <a:spLocks/>
        </xdr:cNvSpPr>
      </xdr:nvSpPr>
      <xdr:spPr>
        <a:xfrm>
          <a:off x="14897100" y="10725150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o\Downloads\Users\Alberto\Downloads\Soluzione%20-%20Tessitura%20SLO-B%20(No%20Activit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ù"/>
      <sheetName val="Input Dati"/>
      <sheetName val="Full Costing Base Unica"/>
      <sheetName val="Full Costing Funzionale"/>
      <sheetName val="Full Costing Gerarchica"/>
      <sheetName val="Raffro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B2:J23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5.57421875" style="422" customWidth="1"/>
    <col min="2" max="25" width="9.140625" style="422" customWidth="1"/>
    <col min="26" max="16384" width="9.140625" style="424" customWidth="1"/>
  </cols>
  <sheetData>
    <row r="2" ht="36">
      <c r="B2" s="423" t="s">
        <v>226</v>
      </c>
    </row>
    <row r="3" ht="18.75">
      <c r="B3" s="425" t="s">
        <v>227</v>
      </c>
    </row>
    <row r="6" spans="2:10" ht="15">
      <c r="B6" s="426"/>
      <c r="C6" s="426"/>
      <c r="D6" s="426"/>
      <c r="E6" s="426"/>
      <c r="F6" s="426"/>
      <c r="G6" s="426"/>
      <c r="H6" s="426"/>
      <c r="I6" s="426"/>
      <c r="J6" s="426"/>
    </row>
    <row r="7" spans="2:10" ht="15">
      <c r="B7" s="426"/>
      <c r="C7" s="426"/>
      <c r="D7" s="426"/>
      <c r="E7" s="426"/>
      <c r="F7" s="426"/>
      <c r="G7" s="426"/>
      <c r="H7" s="426"/>
      <c r="I7" s="426"/>
      <c r="J7" s="426"/>
    </row>
    <row r="8" spans="2:10" ht="15">
      <c r="B8" s="426"/>
      <c r="C8" s="426"/>
      <c r="D8" s="426"/>
      <c r="E8" s="426"/>
      <c r="F8" s="426"/>
      <c r="G8" s="426"/>
      <c r="H8" s="426"/>
      <c r="I8" s="426"/>
      <c r="J8" s="426"/>
    </row>
    <row r="9" spans="2:10" ht="15">
      <c r="B9" s="426"/>
      <c r="C9" s="426"/>
      <c r="D9" s="426"/>
      <c r="E9" s="426"/>
      <c r="F9" s="426"/>
      <c r="G9" s="426"/>
      <c r="H9" s="426"/>
      <c r="I9" s="426"/>
      <c r="J9" s="426"/>
    </row>
    <row r="10" spans="2:10" ht="15">
      <c r="B10" s="426"/>
      <c r="C10" s="426"/>
      <c r="D10" s="426"/>
      <c r="E10" s="426"/>
      <c r="F10" s="426"/>
      <c r="G10" s="426"/>
      <c r="H10" s="426"/>
      <c r="I10" s="426"/>
      <c r="J10" s="426"/>
    </row>
    <row r="11" spans="2:10" ht="15">
      <c r="B11" s="426"/>
      <c r="C11" s="426"/>
      <c r="D11" s="426"/>
      <c r="E11" s="426"/>
      <c r="F11" s="426"/>
      <c r="G11" s="426"/>
      <c r="H11" s="426"/>
      <c r="I11" s="426"/>
      <c r="J11" s="426"/>
    </row>
    <row r="12" spans="2:10" ht="15">
      <c r="B12" s="426"/>
      <c r="C12" s="426"/>
      <c r="D12" s="426"/>
      <c r="E12" s="426"/>
      <c r="F12" s="426"/>
      <c r="G12" s="426"/>
      <c r="H12" s="426"/>
      <c r="I12" s="426"/>
      <c r="J12" s="426"/>
    </row>
    <row r="13" spans="2:10" ht="15">
      <c r="B13" s="426"/>
      <c r="C13" s="426"/>
      <c r="D13" s="426"/>
      <c r="E13" s="426"/>
      <c r="F13" s="426"/>
      <c r="G13" s="426"/>
      <c r="H13" s="426"/>
      <c r="I13" s="426"/>
      <c r="J13" s="426"/>
    </row>
    <row r="14" spans="2:10" ht="15">
      <c r="B14" s="426"/>
      <c r="C14" s="426"/>
      <c r="D14" s="426"/>
      <c r="E14" s="426"/>
      <c r="F14" s="426"/>
      <c r="G14" s="426"/>
      <c r="H14" s="426"/>
      <c r="I14" s="426"/>
      <c r="J14" s="426"/>
    </row>
    <row r="15" spans="2:10" ht="15">
      <c r="B15" s="426"/>
      <c r="C15" s="426"/>
      <c r="D15" s="426"/>
      <c r="E15" s="426"/>
      <c r="F15" s="426"/>
      <c r="G15" s="426"/>
      <c r="H15" s="426"/>
      <c r="I15" s="426"/>
      <c r="J15" s="426"/>
    </row>
    <row r="16" spans="2:10" ht="15">
      <c r="B16" s="426"/>
      <c r="C16" s="426"/>
      <c r="D16" s="426"/>
      <c r="E16" s="426"/>
      <c r="F16" s="426"/>
      <c r="G16" s="426"/>
      <c r="H16" s="426"/>
      <c r="I16" s="426"/>
      <c r="J16" s="426"/>
    </row>
    <row r="17" spans="2:10" ht="15">
      <c r="B17" s="426"/>
      <c r="C17" s="426"/>
      <c r="D17" s="426"/>
      <c r="E17" s="426"/>
      <c r="F17" s="426"/>
      <c r="G17" s="426"/>
      <c r="H17" s="426"/>
      <c r="I17" s="426"/>
      <c r="J17" s="426"/>
    </row>
    <row r="18" spans="2:10" ht="15">
      <c r="B18" s="426"/>
      <c r="C18" s="426"/>
      <c r="D18" s="426"/>
      <c r="E18" s="426"/>
      <c r="F18" s="426"/>
      <c r="G18" s="426"/>
      <c r="H18" s="426"/>
      <c r="I18" s="426"/>
      <c r="J18" s="426"/>
    </row>
    <row r="19" spans="2:10" ht="15">
      <c r="B19" s="426"/>
      <c r="C19" s="426"/>
      <c r="D19" s="426"/>
      <c r="E19" s="426"/>
      <c r="F19" s="426"/>
      <c r="G19" s="426"/>
      <c r="H19" s="426"/>
      <c r="I19" s="426"/>
      <c r="J19" s="426"/>
    </row>
    <row r="20" spans="2:10" ht="15">
      <c r="B20" s="426"/>
      <c r="C20" s="426"/>
      <c r="D20" s="426"/>
      <c r="E20" s="426"/>
      <c r="F20" s="426"/>
      <c r="G20" s="426"/>
      <c r="H20" s="426"/>
      <c r="I20" s="426"/>
      <c r="J20" s="426"/>
    </row>
    <row r="21" spans="2:10" ht="15">
      <c r="B21" s="426"/>
      <c r="C21" s="426"/>
      <c r="D21" s="426"/>
      <c r="E21" s="426"/>
      <c r="F21" s="426"/>
      <c r="G21" s="426"/>
      <c r="H21" s="426"/>
      <c r="I21" s="426"/>
      <c r="J21" s="426"/>
    </row>
    <row r="22" spans="2:10" ht="15">
      <c r="B22" s="426"/>
      <c r="C22" s="426"/>
      <c r="D22" s="426"/>
      <c r="E22" s="426"/>
      <c r="F22" s="426"/>
      <c r="G22" s="426"/>
      <c r="H22" s="426"/>
      <c r="I22" s="426"/>
      <c r="J22" s="426"/>
    </row>
    <row r="23" spans="2:10" ht="15">
      <c r="B23" s="426"/>
      <c r="C23" s="426"/>
      <c r="D23" s="426"/>
      <c r="E23" s="426"/>
      <c r="F23" s="426"/>
      <c r="G23" s="426"/>
      <c r="H23" s="426"/>
      <c r="I23" s="426"/>
      <c r="J23" s="426"/>
    </row>
  </sheetData>
  <sheetProtection password="EB3C"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P31"/>
  <sheetViews>
    <sheetView showGridLines="0" zoomScale="84" zoomScaleNormal="84" zoomScalePageLayoutView="0" workbookViewId="0" topLeftCell="A1">
      <selection activeCell="A22" sqref="A22"/>
    </sheetView>
  </sheetViews>
  <sheetFormatPr defaultColWidth="9.140625" defaultRowHeight="15"/>
  <cols>
    <col min="1" max="1" width="49.00390625" style="18" customWidth="1"/>
    <col min="2" max="2" width="16.57421875" style="18" customWidth="1"/>
    <col min="3" max="3" width="14.7109375" style="18" customWidth="1"/>
    <col min="4" max="4" width="15.00390625" style="18" customWidth="1"/>
    <col min="5" max="5" width="15.421875" style="18" customWidth="1"/>
    <col min="6" max="6" width="19.57421875" style="18" customWidth="1"/>
    <col min="7" max="7" width="19.8515625" style="18" customWidth="1"/>
    <col min="8" max="8" width="15.140625" style="18" customWidth="1"/>
    <col min="9" max="9" width="14.8515625" style="18" customWidth="1"/>
    <col min="10" max="10" width="24.00390625" style="18" customWidth="1"/>
    <col min="11" max="11" width="19.140625" style="18" customWidth="1"/>
    <col min="12" max="12" width="8.421875" style="18" customWidth="1"/>
    <col min="13" max="13" width="9.140625" style="18" customWidth="1"/>
    <col min="14" max="14" width="14.421875" style="18" customWidth="1"/>
    <col min="15" max="15" width="10.8515625" style="18" customWidth="1"/>
    <col min="16" max="16384" width="9.140625" style="18" customWidth="1"/>
  </cols>
  <sheetData>
    <row r="1" spans="1:11" ht="18.75">
      <c r="A1" s="571" t="s">
        <v>42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</row>
    <row r="2" spans="1:11" ht="19.5" thickBot="1">
      <c r="A2" s="572" t="s">
        <v>43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</row>
    <row r="3" spans="1:11" ht="18.75">
      <c r="A3" s="22"/>
      <c r="B3" s="573" t="s">
        <v>44</v>
      </c>
      <c r="C3" s="573"/>
      <c r="D3" s="573"/>
      <c r="E3" s="573"/>
      <c r="F3" s="573"/>
      <c r="G3" s="573" t="s">
        <v>45</v>
      </c>
      <c r="H3" s="573"/>
      <c r="I3" s="573"/>
      <c r="J3" s="99" t="s">
        <v>46</v>
      </c>
      <c r="K3" s="23"/>
    </row>
    <row r="4" spans="1:11" s="28" customFormat="1" ht="39.75" customHeight="1" thickBot="1">
      <c r="A4" s="104" t="s">
        <v>155</v>
      </c>
      <c r="B4" s="102" t="s">
        <v>47</v>
      </c>
      <c r="C4" s="25" t="s">
        <v>1</v>
      </c>
      <c r="D4" s="25" t="s">
        <v>48</v>
      </c>
      <c r="E4" s="25" t="s">
        <v>49</v>
      </c>
      <c r="F4" s="113" t="s">
        <v>50</v>
      </c>
      <c r="G4" s="24" t="s">
        <v>51</v>
      </c>
      <c r="H4" s="25" t="s">
        <v>52</v>
      </c>
      <c r="I4" s="26" t="s">
        <v>53</v>
      </c>
      <c r="J4" s="24" t="s">
        <v>54</v>
      </c>
      <c r="K4" s="27" t="s">
        <v>4</v>
      </c>
    </row>
    <row r="5" spans="1:13" ht="26.25" customHeight="1">
      <c r="A5" s="111" t="s">
        <v>248</v>
      </c>
      <c r="B5" s="517">
        <f>Dati!B13*Dati!B6</f>
        <v>48000</v>
      </c>
      <c r="C5" s="517">
        <f>Dati!C13*Dati!C6</f>
        <v>60000</v>
      </c>
      <c r="D5" s="517">
        <f>Dati!D13*Dati!D6</f>
        <v>57000</v>
      </c>
      <c r="E5" s="518">
        <f>(Dati!E13*Dati!E6)+(Dati!F12*Dati!F6)</f>
        <v>119000</v>
      </c>
      <c r="F5" s="30"/>
      <c r="G5" s="31"/>
      <c r="H5" s="32"/>
      <c r="I5" s="33"/>
      <c r="J5" s="31"/>
      <c r="K5" s="112">
        <f>SUM(B5:J5)</f>
        <v>284000</v>
      </c>
      <c r="L5" s="412"/>
      <c r="M5" s="499" t="s">
        <v>229</v>
      </c>
    </row>
    <row r="6" spans="1:16" ht="26.25" customHeight="1">
      <c r="A6" s="31" t="s">
        <v>55</v>
      </c>
      <c r="B6" s="519">
        <f>Dati!B17</f>
        <v>53000</v>
      </c>
      <c r="C6" s="519">
        <f>Dati!C17</f>
        <v>66000</v>
      </c>
      <c r="D6" s="519">
        <f>Dati!D17</f>
        <v>64000</v>
      </c>
      <c r="E6" s="520">
        <f>Dati!E17</f>
        <v>75000</v>
      </c>
      <c r="F6" s="30"/>
      <c r="G6" s="31"/>
      <c r="H6" s="32"/>
      <c r="I6" s="33"/>
      <c r="J6" s="31"/>
      <c r="K6" s="34">
        <f>SUM(B6:J6)</f>
        <v>258000</v>
      </c>
      <c r="M6" s="21"/>
      <c r="N6" s="21"/>
      <c r="O6" s="21"/>
      <c r="P6" s="21"/>
    </row>
    <row r="7" spans="1:11" ht="18.75">
      <c r="A7" s="29" t="s">
        <v>241</v>
      </c>
      <c r="B7" s="103"/>
      <c r="C7" s="32"/>
      <c r="D7" s="32"/>
      <c r="E7" s="32"/>
      <c r="F7" s="33"/>
      <c r="G7" s="521">
        <f>Dati!G20</f>
        <v>25000</v>
      </c>
      <c r="H7" s="32"/>
      <c r="I7" s="33"/>
      <c r="J7" s="31"/>
      <c r="K7" s="34">
        <f>SUM(B7:J7)</f>
        <v>25000</v>
      </c>
    </row>
    <row r="8" spans="1:11" ht="21.75" customHeight="1">
      <c r="A8" s="35" t="s">
        <v>240</v>
      </c>
      <c r="B8" s="31"/>
      <c r="C8" s="32"/>
      <c r="D8" s="32"/>
      <c r="E8" s="32"/>
      <c r="F8" s="33"/>
      <c r="G8" s="521">
        <f>Dati!G21</f>
        <v>24000</v>
      </c>
      <c r="H8" s="32"/>
      <c r="I8" s="33"/>
      <c r="J8" s="31"/>
      <c r="K8" s="34">
        <f>SUM(B8:J8)</f>
        <v>24000</v>
      </c>
    </row>
    <row r="9" spans="1:11" ht="36" customHeight="1">
      <c r="A9" s="35" t="s">
        <v>21</v>
      </c>
      <c r="B9" s="31"/>
      <c r="C9" s="32"/>
      <c r="D9" s="32"/>
      <c r="E9" s="32"/>
      <c r="F9" s="33"/>
      <c r="G9" s="31"/>
      <c r="H9" s="522">
        <f>Dati!G24</f>
        <v>8000</v>
      </c>
      <c r="I9" s="33"/>
      <c r="J9" s="31"/>
      <c r="K9" s="34">
        <f>SUM(B9:J9)</f>
        <v>8000</v>
      </c>
    </row>
    <row r="10" spans="1:11" ht="18.75">
      <c r="A10" s="37" t="s">
        <v>60</v>
      </c>
      <c r="B10" s="414"/>
      <c r="C10" s="415"/>
      <c r="D10" s="415"/>
      <c r="E10" s="415"/>
      <c r="F10" s="416">
        <f>F29</f>
        <v>4353.233830845771</v>
      </c>
      <c r="G10" s="417">
        <f>G29</f>
        <v>21330.845771144275</v>
      </c>
      <c r="H10" s="415"/>
      <c r="I10" s="416">
        <f>I29</f>
        <v>12537.313432835821</v>
      </c>
      <c r="J10" s="417">
        <f>J29</f>
        <v>31778.60696517413</v>
      </c>
      <c r="K10" s="413">
        <f>SUM(F10:J10)</f>
        <v>70000</v>
      </c>
    </row>
    <row r="11" spans="1:11" ht="24.75" customHeight="1">
      <c r="A11" s="36" t="s">
        <v>237</v>
      </c>
      <c r="B11" s="31"/>
      <c r="C11" s="32"/>
      <c r="D11" s="32"/>
      <c r="E11" s="32"/>
      <c r="F11" s="523">
        <f>Dati!G25</f>
        <v>10000</v>
      </c>
      <c r="G11" s="31"/>
      <c r="H11" s="32"/>
      <c r="I11" s="33"/>
      <c r="J11" s="31"/>
      <c r="K11" s="34">
        <f aca="true" t="shared" si="0" ref="K11:K18">SUM(B11:J11)</f>
        <v>10000</v>
      </c>
    </row>
    <row r="12" spans="1:11" ht="24.75" customHeight="1">
      <c r="A12" s="35" t="s">
        <v>23</v>
      </c>
      <c r="B12" s="31"/>
      <c r="C12" s="32"/>
      <c r="D12" s="32"/>
      <c r="E12" s="32"/>
      <c r="F12" s="523">
        <f>Dati!G26</f>
        <v>71000</v>
      </c>
      <c r="G12" s="31"/>
      <c r="H12" s="32"/>
      <c r="I12" s="33"/>
      <c r="J12" s="31"/>
      <c r="K12" s="34">
        <f t="shared" si="0"/>
        <v>71000</v>
      </c>
    </row>
    <row r="13" spans="1:11" ht="24.75" customHeight="1">
      <c r="A13" s="35" t="s">
        <v>62</v>
      </c>
      <c r="B13" s="31"/>
      <c r="C13" s="32"/>
      <c r="D13" s="32"/>
      <c r="E13" s="32"/>
      <c r="F13" s="523">
        <f>Dati!G28</f>
        <v>30500</v>
      </c>
      <c r="G13" s="31"/>
      <c r="H13" s="32"/>
      <c r="I13" s="33"/>
      <c r="J13" s="31"/>
      <c r="K13" s="34">
        <f t="shared" si="0"/>
        <v>30500</v>
      </c>
    </row>
    <row r="14" spans="1:11" ht="24.75" customHeight="1">
      <c r="A14" s="35" t="s">
        <v>63</v>
      </c>
      <c r="B14" s="31"/>
      <c r="C14" s="32"/>
      <c r="D14" s="32"/>
      <c r="E14" s="32"/>
      <c r="F14" s="523">
        <f>Dati!G29</f>
        <v>30000</v>
      </c>
      <c r="G14" s="31"/>
      <c r="H14" s="32"/>
      <c r="I14" s="33"/>
      <c r="J14" s="31"/>
      <c r="K14" s="34">
        <f t="shared" si="0"/>
        <v>30000</v>
      </c>
    </row>
    <row r="15" spans="1:11" ht="24.75" customHeight="1">
      <c r="A15" s="35" t="s">
        <v>238</v>
      </c>
      <c r="B15" s="31"/>
      <c r="C15" s="32"/>
      <c r="D15" s="32"/>
      <c r="E15" s="32"/>
      <c r="F15" s="33"/>
      <c r="G15" s="31"/>
      <c r="H15" s="32"/>
      <c r="I15" s="33"/>
      <c r="J15" s="521">
        <f>Dati!G22</f>
        <v>73000</v>
      </c>
      <c r="K15" s="34">
        <f t="shared" si="0"/>
        <v>73000</v>
      </c>
    </row>
    <row r="16" spans="1:11" ht="24.75" customHeight="1">
      <c r="A16" s="36" t="s">
        <v>239</v>
      </c>
      <c r="B16" s="31"/>
      <c r="C16" s="32"/>
      <c r="D16" s="32"/>
      <c r="E16" s="32"/>
      <c r="F16" s="33"/>
      <c r="G16" s="31"/>
      <c r="H16" s="32"/>
      <c r="I16" s="523">
        <f>Dati!G27</f>
        <v>28800</v>
      </c>
      <c r="J16" s="31"/>
      <c r="K16" s="34">
        <f t="shared" si="0"/>
        <v>28800</v>
      </c>
    </row>
    <row r="17" spans="1:11" ht="24.75" customHeight="1">
      <c r="A17" s="35" t="s">
        <v>27</v>
      </c>
      <c r="B17" s="31"/>
      <c r="C17" s="32"/>
      <c r="D17" s="32"/>
      <c r="E17" s="32"/>
      <c r="F17" s="33"/>
      <c r="G17" s="31"/>
      <c r="H17" s="32"/>
      <c r="I17" s="33"/>
      <c r="J17" s="521">
        <f>Dati!G30</f>
        <v>90700</v>
      </c>
      <c r="K17" s="34">
        <f t="shared" si="0"/>
        <v>90700</v>
      </c>
    </row>
    <row r="18" spans="1:14" ht="24.75" customHeight="1" thickBot="1">
      <c r="A18" s="38" t="s">
        <v>28</v>
      </c>
      <c r="B18" s="39"/>
      <c r="C18" s="40"/>
      <c r="D18" s="40"/>
      <c r="E18" s="40"/>
      <c r="G18" s="39"/>
      <c r="H18" s="40"/>
      <c r="J18" s="526">
        <f>Dati!G31</f>
        <v>0</v>
      </c>
      <c r="K18" s="41">
        <f t="shared" si="0"/>
        <v>0</v>
      </c>
      <c r="N18" s="18">
        <f>K7+K8+K11+K15+K16</f>
        <v>160800</v>
      </c>
    </row>
    <row r="19" spans="1:11" ht="24" customHeight="1" thickBot="1" thickTop="1">
      <c r="A19" s="105" t="s">
        <v>65</v>
      </c>
      <c r="B19" s="106">
        <f aca="true" t="shared" si="1" ref="B19:J19">SUM(B5:B18)</f>
        <v>101000</v>
      </c>
      <c r="C19" s="107">
        <f t="shared" si="1"/>
        <v>126000</v>
      </c>
      <c r="D19" s="107">
        <f t="shared" si="1"/>
        <v>121000</v>
      </c>
      <c r="E19" s="107">
        <f t="shared" si="1"/>
        <v>194000</v>
      </c>
      <c r="F19" s="108">
        <f t="shared" si="1"/>
        <v>145853.23383084577</v>
      </c>
      <c r="G19" s="106">
        <f t="shared" si="1"/>
        <v>70330.84577114428</v>
      </c>
      <c r="H19" s="107">
        <f t="shared" si="1"/>
        <v>8000</v>
      </c>
      <c r="I19" s="108">
        <f t="shared" si="1"/>
        <v>41337.31343283582</v>
      </c>
      <c r="J19" s="106">
        <f t="shared" si="1"/>
        <v>195478.60696517414</v>
      </c>
      <c r="K19" s="109">
        <f>SUM(B19:J19)</f>
        <v>1003000</v>
      </c>
    </row>
    <row r="20" spans="1:11" ht="19.5" thickTop="1">
      <c r="A20" s="42"/>
      <c r="B20" s="573" t="s">
        <v>44</v>
      </c>
      <c r="C20" s="573"/>
      <c r="D20" s="573"/>
      <c r="E20" s="573"/>
      <c r="F20" s="573"/>
      <c r="G20" s="573" t="s">
        <v>45</v>
      </c>
      <c r="H20" s="573"/>
      <c r="I20" s="573"/>
      <c r="J20" s="110" t="s">
        <v>46</v>
      </c>
      <c r="K20" s="20"/>
    </row>
    <row r="21" spans="1:11" ht="38.25" thickBot="1">
      <c r="A21" s="42"/>
      <c r="B21" s="24" t="s">
        <v>47</v>
      </c>
      <c r="C21" s="25" t="s">
        <v>1</v>
      </c>
      <c r="D21" s="25" t="s">
        <v>48</v>
      </c>
      <c r="E21" s="25" t="s">
        <v>49</v>
      </c>
      <c r="F21" s="26" t="s">
        <v>50</v>
      </c>
      <c r="G21" s="24" t="s">
        <v>51</v>
      </c>
      <c r="H21" s="25" t="s">
        <v>52</v>
      </c>
      <c r="I21" s="26" t="s">
        <v>53</v>
      </c>
      <c r="J21" s="43" t="s">
        <v>54</v>
      </c>
      <c r="K21" s="20"/>
    </row>
    <row r="22" spans="1:10" ht="75.75" thickTop="1">
      <c r="A22" s="50" t="s">
        <v>258</v>
      </c>
      <c r="B22" s="51" t="s">
        <v>66</v>
      </c>
      <c r="C22" s="52" t="s">
        <v>66</v>
      </c>
      <c r="D22" s="52" t="s">
        <v>66</v>
      </c>
      <c r="E22" s="52" t="s">
        <v>66</v>
      </c>
      <c r="F22" s="52" t="s">
        <v>29</v>
      </c>
      <c r="G22" s="51" t="s">
        <v>66</v>
      </c>
      <c r="H22" s="52" t="s">
        <v>67</v>
      </c>
      <c r="I22" s="52" t="s">
        <v>159</v>
      </c>
      <c r="J22" s="53" t="s">
        <v>68</v>
      </c>
    </row>
    <row r="23" spans="1:10" ht="19.5" thickBot="1">
      <c r="A23" s="44" t="s">
        <v>156</v>
      </c>
      <c r="B23" s="114">
        <f>Dati!B7</f>
        <v>6000</v>
      </c>
      <c r="C23" s="115">
        <f>Dati!C7</f>
        <v>14000.000000000002</v>
      </c>
      <c r="D23" s="115">
        <f>Dati!D7</f>
        <v>13300.000000000002</v>
      </c>
      <c r="E23" s="115">
        <f>Dati!E7+Dati!F7</f>
        <v>18700</v>
      </c>
      <c r="F23" s="116">
        <f>'1 CE Variable Costing'!G3</f>
        <v>0</v>
      </c>
      <c r="G23" s="117">
        <f>B23+C23+D23+E23</f>
        <v>52000</v>
      </c>
      <c r="H23" s="118">
        <v>16</v>
      </c>
      <c r="I23" s="119">
        <v>1</v>
      </c>
      <c r="J23" s="120">
        <f>'5.2 Gerarchico_cau-ripartizione'!J8</f>
        <v>87800</v>
      </c>
    </row>
    <row r="24" spans="1:10" ht="35.25" customHeight="1" thickTop="1">
      <c r="A24" s="45"/>
      <c r="B24" s="46"/>
      <c r="C24" s="46"/>
      <c r="D24" s="46"/>
      <c r="E24" s="46"/>
      <c r="F24" s="46"/>
      <c r="G24" s="47"/>
      <c r="H24" s="48"/>
      <c r="I24" s="49"/>
      <c r="J24" s="48"/>
    </row>
    <row r="25" spans="1:11" ht="30.75" customHeight="1">
      <c r="A25" s="448" t="s">
        <v>228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ht="59.25" customHeight="1">
      <c r="A26" s="433"/>
      <c r="B26" s="434"/>
      <c r="C26" s="434"/>
      <c r="D26" s="434"/>
      <c r="E26" s="434"/>
      <c r="F26" s="435" t="s">
        <v>56</v>
      </c>
      <c r="G26" s="436" t="s">
        <v>57</v>
      </c>
      <c r="H26" s="437"/>
      <c r="I26" s="438" t="s">
        <v>53</v>
      </c>
      <c r="J26" s="439" t="s">
        <v>54</v>
      </c>
      <c r="K26" s="435" t="s">
        <v>4</v>
      </c>
    </row>
    <row r="27" spans="1:15" ht="39.75" customHeight="1">
      <c r="A27" s="440" t="s">
        <v>58</v>
      </c>
      <c r="B27" s="430"/>
      <c r="C27" s="430"/>
      <c r="D27" s="430"/>
      <c r="E27" s="430"/>
      <c r="F27" s="441">
        <f>F11</f>
        <v>10000</v>
      </c>
      <c r="G27" s="525">
        <f>G7+G8</f>
        <v>49000</v>
      </c>
      <c r="H27" s="432"/>
      <c r="I27" s="525">
        <f>I16</f>
        <v>28800</v>
      </c>
      <c r="J27" s="441">
        <f>J15</f>
        <v>73000</v>
      </c>
      <c r="K27" s="441">
        <f>SUM(F27:J27)</f>
        <v>160800</v>
      </c>
      <c r="O27" s="431">
        <v>22500</v>
      </c>
    </row>
    <row r="28" spans="1:11" ht="39.75" customHeight="1">
      <c r="A28" s="442" t="s">
        <v>222</v>
      </c>
      <c r="B28" s="427"/>
      <c r="C28" s="427"/>
      <c r="D28" s="427"/>
      <c r="E28" s="427"/>
      <c r="F28" s="429">
        <f>F27/$K$27</f>
        <v>0.06218905472636816</v>
      </c>
      <c r="G28" s="429">
        <f>G27/$K$27</f>
        <v>0.30472636815920395</v>
      </c>
      <c r="H28" s="428"/>
      <c r="I28" s="429">
        <f>I27/$K$27</f>
        <v>0.1791044776119403</v>
      </c>
      <c r="J28" s="429">
        <f>J27/$K$27</f>
        <v>0.4539800995024876</v>
      </c>
      <c r="K28" s="429">
        <f>K27/$K$27</f>
        <v>1</v>
      </c>
    </row>
    <row r="29" spans="1:11" ht="39.75" customHeight="1">
      <c r="A29" s="443" t="s">
        <v>61</v>
      </c>
      <c r="B29" s="444"/>
      <c r="C29" s="444"/>
      <c r="D29" s="444"/>
      <c r="E29" s="444"/>
      <c r="F29" s="445">
        <f>F28*$K$29</f>
        <v>4353.233830845771</v>
      </c>
      <c r="G29" s="445">
        <f>G28*$K$29</f>
        <v>21330.845771144275</v>
      </c>
      <c r="H29" s="446"/>
      <c r="I29" s="445">
        <f>I28*$K$29</f>
        <v>12537.313432835821</v>
      </c>
      <c r="J29" s="445">
        <f>J28*$K$29</f>
        <v>31778.60696517413</v>
      </c>
      <c r="K29" s="447">
        <f>Dati!G23</f>
        <v>70000</v>
      </c>
    </row>
    <row r="30" spans="1:10" ht="57" customHeight="1">
      <c r="A30" s="45"/>
      <c r="B30" s="46"/>
      <c r="C30" s="46"/>
      <c r="D30" s="46"/>
      <c r="E30" s="46"/>
      <c r="F30" s="46"/>
      <c r="G30" s="47"/>
      <c r="H30" s="48"/>
      <c r="I30" s="49"/>
      <c r="J30" s="48"/>
    </row>
    <row r="31" spans="1:10" ht="45" customHeight="1">
      <c r="A31" s="45"/>
      <c r="B31" s="46"/>
      <c r="C31" s="46"/>
      <c r="D31" s="46"/>
      <c r="E31" s="46"/>
      <c r="F31" s="46"/>
      <c r="G31" s="47"/>
      <c r="H31" s="48"/>
      <c r="I31" s="49"/>
      <c r="J31" s="48"/>
    </row>
    <row r="32" ht="24.75" customHeight="1"/>
    <row r="33" ht="24.75" customHeight="1"/>
    <row r="34" ht="24.75" customHeight="1"/>
    <row r="35" ht="14.25" customHeight="1"/>
    <row r="36" ht="24.75" customHeight="1"/>
    <row r="37" ht="27.75" customHeight="1"/>
    <row r="39" ht="19.5" customHeight="1"/>
  </sheetData>
  <sheetProtection selectLockedCells="1" selectUnlockedCells="1"/>
  <mergeCells count="6">
    <mergeCell ref="A1:K1"/>
    <mergeCell ref="A2:K2"/>
    <mergeCell ref="B3:F3"/>
    <mergeCell ref="G3:I3"/>
    <mergeCell ref="B20:F20"/>
    <mergeCell ref="G20:I20"/>
  </mergeCells>
  <printOptions horizontalCentered="1"/>
  <pageMargins left="0.1968503937007874" right="0.1968503937007874" top="0.6692913385826772" bottom="0.2362204724409449" header="0.2755905511811024" footer="0.5118110236220472"/>
  <pageSetup fitToHeight="1" fitToWidth="1" horizontalDpi="300" verticalDpi="300" orientation="landscape" paperSize="9" scale="65" r:id="rId2"/>
  <headerFooter alignWithMargins="0">
    <oddHeader>&amp;C&amp;"Arial,Normale"&amp;12Tessitura SLO - B</oddHeader>
  </headerFooter>
  <ignoredErrors>
    <ignoredError sqref="K1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IV41"/>
  <sheetViews>
    <sheetView showGridLines="0" zoomScale="86" zoomScaleNormal="86" zoomScalePageLayoutView="0" workbookViewId="0" topLeftCell="A1">
      <selection activeCell="A1" sqref="A1"/>
    </sheetView>
  </sheetViews>
  <sheetFormatPr defaultColWidth="9.140625" defaultRowHeight="15"/>
  <cols>
    <col min="1" max="1" width="38.8515625" style="55" customWidth="1"/>
    <col min="2" max="2" width="14.57421875" style="55" customWidth="1"/>
    <col min="3" max="3" width="14.7109375" style="55" customWidth="1"/>
    <col min="4" max="4" width="15.00390625" style="55" customWidth="1"/>
    <col min="5" max="5" width="15.421875" style="55" customWidth="1"/>
    <col min="6" max="6" width="17.421875" style="55" customWidth="1"/>
    <col min="7" max="7" width="16.57421875" style="55" customWidth="1"/>
    <col min="8" max="8" width="16.28125" style="55" customWidth="1"/>
    <col min="9" max="9" width="14.8515625" style="55" customWidth="1"/>
    <col min="10" max="10" width="21.57421875" style="55" customWidth="1"/>
    <col min="11" max="11" width="19.140625" style="55" customWidth="1"/>
    <col min="12" max="12" width="8.421875" style="55" customWidth="1"/>
    <col min="13" max="13" width="25.00390625" style="55" customWidth="1"/>
    <col min="14" max="16" width="17.8515625" style="55" customWidth="1"/>
    <col min="17" max="17" width="20.140625" style="55" customWidth="1"/>
    <col min="18" max="18" width="16.8515625" style="55" customWidth="1"/>
    <col min="19" max="19" width="9.140625" style="55" customWidth="1"/>
    <col min="20" max="20" width="14.421875" style="55" customWidth="1"/>
    <col min="21" max="16384" width="9.140625" style="55" customWidth="1"/>
  </cols>
  <sheetData>
    <row r="1" spans="1:11" ht="37.5">
      <c r="A1" s="481"/>
      <c r="B1" s="576" t="s">
        <v>213</v>
      </c>
      <c r="C1" s="576"/>
      <c r="D1" s="576"/>
      <c r="E1" s="576"/>
      <c r="F1" s="576"/>
      <c r="G1" s="576" t="s">
        <v>212</v>
      </c>
      <c r="H1" s="576"/>
      <c r="I1" s="576"/>
      <c r="J1" s="482" t="s">
        <v>46</v>
      </c>
      <c r="K1" s="491"/>
    </row>
    <row r="2" spans="1:11" ht="56.25">
      <c r="A2" s="483" t="s">
        <v>155</v>
      </c>
      <c r="B2" s="484" t="s">
        <v>47</v>
      </c>
      <c r="C2" s="485" t="s">
        <v>1</v>
      </c>
      <c r="D2" s="485" t="s">
        <v>48</v>
      </c>
      <c r="E2" s="485" t="s">
        <v>49</v>
      </c>
      <c r="F2" s="486" t="s">
        <v>50</v>
      </c>
      <c r="G2" s="487" t="s">
        <v>51</v>
      </c>
      <c r="H2" s="485" t="s">
        <v>52</v>
      </c>
      <c r="I2" s="488" t="s">
        <v>53</v>
      </c>
      <c r="J2" s="487" t="s">
        <v>54</v>
      </c>
      <c r="K2" s="492" t="s">
        <v>4</v>
      </c>
    </row>
    <row r="3" spans="1:11" ht="18.75">
      <c r="A3" s="489" t="s">
        <v>158</v>
      </c>
      <c r="B3" s="490">
        <f>'5.1 Gerarchico_cau-localizzaz'!B19</f>
        <v>101000</v>
      </c>
      <c r="C3" s="490">
        <f>'5.1 Gerarchico_cau-localizzaz'!C19</f>
        <v>126000</v>
      </c>
      <c r="D3" s="490">
        <f>'5.1 Gerarchico_cau-localizzaz'!D19</f>
        <v>121000</v>
      </c>
      <c r="E3" s="490">
        <f>'5.1 Gerarchico_cau-localizzaz'!E19</f>
        <v>194000</v>
      </c>
      <c r="F3" s="490">
        <f>'5.1 Gerarchico_cau-localizzaz'!F19</f>
        <v>145853.23383084577</v>
      </c>
      <c r="G3" s="490">
        <f>'5.1 Gerarchico_cau-localizzaz'!G19</f>
        <v>70330.84577114428</v>
      </c>
      <c r="H3" s="490">
        <f>'5.1 Gerarchico_cau-localizzaz'!H19</f>
        <v>8000</v>
      </c>
      <c r="I3" s="490">
        <f>'5.1 Gerarchico_cau-localizzaz'!I19</f>
        <v>41337.31343283582</v>
      </c>
      <c r="J3" s="490">
        <f>'5.1 Gerarchico_cau-localizzaz'!J19</f>
        <v>195478.60696517414</v>
      </c>
      <c r="K3" s="493">
        <f>SUM(B3:J3)</f>
        <v>1003000</v>
      </c>
    </row>
    <row r="5" spans="1:13" ht="22.5" customHeight="1">
      <c r="A5" s="449" t="s">
        <v>230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54"/>
      <c r="M5" s="54"/>
    </row>
    <row r="6" spans="1:9" ht="27" customHeight="1">
      <c r="A6" s="577" t="s">
        <v>163</v>
      </c>
      <c r="B6" s="577"/>
      <c r="C6" s="577"/>
      <c r="D6" s="577"/>
      <c r="E6" s="577"/>
      <c r="F6" s="577"/>
      <c r="G6" s="577"/>
      <c r="H6" s="577"/>
      <c r="I6" s="574"/>
    </row>
    <row r="7" spans="1:11" s="60" customFormat="1" ht="39.75" customHeight="1">
      <c r="A7" s="56"/>
      <c r="B7" s="453" t="s">
        <v>47</v>
      </c>
      <c r="C7" s="453" t="s">
        <v>1</v>
      </c>
      <c r="D7" s="453" t="s">
        <v>2</v>
      </c>
      <c r="E7" s="453" t="s">
        <v>49</v>
      </c>
      <c r="F7" s="454" t="s">
        <v>50</v>
      </c>
      <c r="G7" s="455" t="s">
        <v>51</v>
      </c>
      <c r="H7" s="454" t="s">
        <v>52</v>
      </c>
      <c r="I7" s="511" t="s">
        <v>53</v>
      </c>
      <c r="J7" s="455" t="s">
        <v>4</v>
      </c>
      <c r="K7" s="59"/>
    </row>
    <row r="8" spans="1:25" ht="45.75" customHeight="1">
      <c r="A8" s="542" t="s">
        <v>245</v>
      </c>
      <c r="B8" s="121">
        <f>'1 CE Variable Costing'!B5</f>
        <v>0</v>
      </c>
      <c r="C8" s="121">
        <f>'1 CE Variable Costing'!C5</f>
        <v>0</v>
      </c>
      <c r="D8" s="121">
        <f>'1 CE Variable Costing'!D5</f>
        <v>0</v>
      </c>
      <c r="E8" s="121">
        <f>'1 CE Variable Costing'!E5+'1 CE Variable Costing'!F5</f>
        <v>0</v>
      </c>
      <c r="F8" s="451">
        <f>'5.1 Gerarchico_cau-localizzaz'!F11</f>
        <v>10000</v>
      </c>
      <c r="G8" s="452">
        <f>'5.1 Gerarchico_cau-localizzaz'!G7+'5.1 Gerarchico_cau-localizzaz'!G8</f>
        <v>49000</v>
      </c>
      <c r="I8" s="512">
        <f>'5.1 Gerarchico_cau-localizzaz'!I16</f>
        <v>28800</v>
      </c>
      <c r="J8" s="459">
        <f>SUM(B8:I8)</f>
        <v>87800</v>
      </c>
      <c r="K8" s="60" t="s">
        <v>157</v>
      </c>
      <c r="M8" s="62"/>
      <c r="N8" s="60"/>
      <c r="O8" s="60"/>
      <c r="P8" s="60"/>
      <c r="Q8" s="60"/>
      <c r="R8" s="60"/>
      <c r="S8" s="60"/>
      <c r="T8" s="60"/>
      <c r="U8" s="60"/>
      <c r="V8" s="60"/>
      <c r="W8" s="60"/>
      <c r="X8" s="62"/>
      <c r="Y8" s="62"/>
    </row>
    <row r="9" spans="1:24" ht="28.5" customHeight="1">
      <c r="A9" s="544" t="s">
        <v>88</v>
      </c>
      <c r="B9" s="456"/>
      <c r="C9" s="456"/>
      <c r="D9" s="456"/>
      <c r="E9" s="456"/>
      <c r="F9" s="457"/>
      <c r="G9" s="458"/>
      <c r="H9" s="509"/>
      <c r="I9" s="513"/>
      <c r="J9" s="543">
        <f>J3/J8</f>
        <v>2.226407824204717</v>
      </c>
      <c r="K9" s="530" t="s">
        <v>259</v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54"/>
    </row>
    <row r="10" spans="1:25" ht="51" customHeight="1">
      <c r="A10" s="461" t="s">
        <v>89</v>
      </c>
      <c r="B10" s="375">
        <f aca="true" t="shared" si="0" ref="B10:G10">B8*$J$9</f>
        <v>0</v>
      </c>
      <c r="C10" s="375">
        <f t="shared" si="0"/>
        <v>0</v>
      </c>
      <c r="D10" s="375">
        <f t="shared" si="0"/>
        <v>0</v>
      </c>
      <c r="E10" s="375">
        <f t="shared" si="0"/>
        <v>0</v>
      </c>
      <c r="F10" s="462">
        <f t="shared" si="0"/>
        <v>22264.07824204717</v>
      </c>
      <c r="G10" s="463">
        <f t="shared" si="0"/>
        <v>109093.98338603113</v>
      </c>
      <c r="H10" s="510"/>
      <c r="I10" s="514">
        <f>I8*$J$9</f>
        <v>64120.54533709585</v>
      </c>
      <c r="J10" s="460">
        <f>SUM(B10:I10)</f>
        <v>195478.60696517417</v>
      </c>
      <c r="K10" s="516" t="s">
        <v>90</v>
      </c>
      <c r="M10" s="60"/>
      <c r="O10" s="68"/>
      <c r="P10" s="67"/>
      <c r="Q10" s="67"/>
      <c r="S10" s="67"/>
      <c r="U10" s="67"/>
      <c r="W10" s="67"/>
      <c r="Y10" s="67"/>
    </row>
    <row r="11" spans="1:15" ht="25.5" customHeight="1">
      <c r="A11" s="464" t="s">
        <v>91</v>
      </c>
      <c r="B11" s="465">
        <f aca="true" t="shared" si="1" ref="B11:I11">B3+B10</f>
        <v>101000</v>
      </c>
      <c r="C11" s="465">
        <f t="shared" si="1"/>
        <v>126000</v>
      </c>
      <c r="D11" s="465">
        <f t="shared" si="1"/>
        <v>121000</v>
      </c>
      <c r="E11" s="465">
        <f t="shared" si="1"/>
        <v>194000</v>
      </c>
      <c r="F11" s="466">
        <f t="shared" si="1"/>
        <v>168117.31207289294</v>
      </c>
      <c r="G11" s="467">
        <f t="shared" si="1"/>
        <v>179424.8291571754</v>
      </c>
      <c r="H11" s="466">
        <f t="shared" si="1"/>
        <v>8000</v>
      </c>
      <c r="I11" s="515">
        <f t="shared" si="1"/>
        <v>105457.85876993167</v>
      </c>
      <c r="L11" s="65"/>
      <c r="O11" s="69"/>
    </row>
    <row r="12" spans="1:256" ht="37.5" customHeight="1">
      <c r="A12" s="574" t="s">
        <v>164</v>
      </c>
      <c r="B12" s="574"/>
      <c r="C12" s="574"/>
      <c r="D12" s="574"/>
      <c r="E12" s="574"/>
      <c r="F12" s="574"/>
      <c r="G12" s="67"/>
      <c r="H12" s="67"/>
      <c r="I12" s="65"/>
      <c r="O12" s="69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32.25" customHeight="1">
      <c r="A13" s="471"/>
      <c r="B13" s="56" t="s">
        <v>47</v>
      </c>
      <c r="C13" s="453" t="s">
        <v>1</v>
      </c>
      <c r="D13" s="453" t="s">
        <v>2</v>
      </c>
      <c r="E13" s="453" t="s">
        <v>49</v>
      </c>
      <c r="F13" s="72"/>
      <c r="G13" s="72"/>
      <c r="H13" s="67"/>
      <c r="I13" s="58" t="s">
        <v>4</v>
      </c>
      <c r="O13" s="69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15" ht="31.5">
      <c r="A14" s="470" t="s">
        <v>223</v>
      </c>
      <c r="B14" s="469">
        <v>0.85</v>
      </c>
      <c r="C14" s="469">
        <v>0.05</v>
      </c>
      <c r="D14" s="469">
        <v>0.05</v>
      </c>
      <c r="E14" s="469">
        <v>0.05</v>
      </c>
      <c r="I14" s="123">
        <f>SUM(B14:E14)</f>
        <v>1</v>
      </c>
      <c r="J14" s="60" t="s">
        <v>87</v>
      </c>
      <c r="M14" s="73"/>
      <c r="O14" s="69"/>
    </row>
    <row r="15" spans="1:25" ht="47.25" customHeight="1">
      <c r="A15" s="472" t="s">
        <v>92</v>
      </c>
      <c r="B15" s="356">
        <f>+B14*$I$11</f>
        <v>89639.17995444192</v>
      </c>
      <c r="C15" s="356">
        <f>+C14*$I$11</f>
        <v>5272.892938496584</v>
      </c>
      <c r="D15" s="356">
        <f>+D14*$I$11</f>
        <v>5272.892938496584</v>
      </c>
      <c r="E15" s="356">
        <f>+E14*$I$11</f>
        <v>5272.892938496584</v>
      </c>
      <c r="I15" s="478">
        <f>SUM(B15:H15)</f>
        <v>105457.85876993168</v>
      </c>
      <c r="J15" s="60" t="s">
        <v>90</v>
      </c>
      <c r="M15" s="73"/>
      <c r="O15" s="68"/>
      <c r="Q15" s="67"/>
      <c r="S15" s="67"/>
      <c r="U15" s="67"/>
      <c r="W15" s="67"/>
      <c r="Y15" s="67"/>
    </row>
    <row r="16" spans="1:15" ht="25.5" customHeight="1">
      <c r="A16" s="473" t="s">
        <v>91</v>
      </c>
      <c r="B16" s="465">
        <f>+B15+B11</f>
        <v>190639.1799544419</v>
      </c>
      <c r="C16" s="474">
        <f>+C15+C11</f>
        <v>131272.89293849657</v>
      </c>
      <c r="D16" s="474">
        <f>+D15+D11</f>
        <v>126272.89293849659</v>
      </c>
      <c r="E16" s="475">
        <f>+E15+E11</f>
        <v>199272.89293849657</v>
      </c>
      <c r="F16" s="67"/>
      <c r="G16" s="67"/>
      <c r="H16" s="67"/>
      <c r="I16" s="76"/>
      <c r="K16" s="67"/>
      <c r="O16" s="66"/>
    </row>
    <row r="17" spans="1:15" ht="15.75" customHeight="1">
      <c r="A17" s="67"/>
      <c r="B17" s="67"/>
      <c r="C17" s="67"/>
      <c r="D17" s="67"/>
      <c r="E17" s="67"/>
      <c r="F17" s="67"/>
      <c r="G17" s="67"/>
      <c r="H17" s="67"/>
      <c r="I17" s="67"/>
      <c r="K17" s="67"/>
      <c r="L17" s="67"/>
      <c r="M17" s="63"/>
      <c r="O17" s="66"/>
    </row>
    <row r="18" spans="1:256" ht="15.75">
      <c r="A18" s="574" t="s">
        <v>165</v>
      </c>
      <c r="B18" s="574"/>
      <c r="C18" s="574"/>
      <c r="D18" s="574"/>
      <c r="E18" s="574"/>
      <c r="F18" s="54"/>
      <c r="G18" s="67"/>
      <c r="H18" s="65"/>
      <c r="I18" s="76"/>
      <c r="K18" s="76"/>
      <c r="O18" s="69"/>
      <c r="IN18" s="70"/>
      <c r="IO18" s="70"/>
      <c r="IP18" s="70"/>
      <c r="IQ18" s="70"/>
      <c r="IR18" s="70"/>
      <c r="IS18" s="70"/>
      <c r="IT18" s="70"/>
      <c r="IU18" s="70"/>
      <c r="IV18" s="70"/>
    </row>
    <row r="19" spans="1:256" ht="31.5">
      <c r="A19" s="471"/>
      <c r="B19" s="56" t="s">
        <v>47</v>
      </c>
      <c r="C19" s="453" t="s">
        <v>1</v>
      </c>
      <c r="D19" s="453" t="s">
        <v>2</v>
      </c>
      <c r="E19" s="453" t="s">
        <v>49</v>
      </c>
      <c r="F19" s="72"/>
      <c r="G19" s="67"/>
      <c r="H19" s="58" t="s">
        <v>4</v>
      </c>
      <c r="I19" s="76"/>
      <c r="O19" s="69"/>
      <c r="IN19" s="70"/>
      <c r="IO19" s="70"/>
      <c r="IP19" s="70"/>
      <c r="IQ19" s="70"/>
      <c r="IR19" s="70"/>
      <c r="IS19" s="70"/>
      <c r="IT19" s="70"/>
      <c r="IU19" s="70"/>
      <c r="IV19" s="70"/>
    </row>
    <row r="20" spans="1:25" ht="31.5">
      <c r="A20" s="470" t="s">
        <v>224</v>
      </c>
      <c r="B20" s="477">
        <v>8</v>
      </c>
      <c r="C20" s="477">
        <v>2</v>
      </c>
      <c r="D20" s="477">
        <v>2</v>
      </c>
      <c r="E20" s="477">
        <v>4</v>
      </c>
      <c r="H20" s="124">
        <f>SUM(B20:G20)</f>
        <v>16</v>
      </c>
      <c r="I20" s="60" t="s">
        <v>87</v>
      </c>
      <c r="O20" s="7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:15" ht="15.75">
      <c r="A21" s="476" t="s">
        <v>160</v>
      </c>
      <c r="B21" s="125">
        <f>+H11/H20</f>
        <v>500</v>
      </c>
      <c r="C21" s="61">
        <f>+B21</f>
        <v>500</v>
      </c>
      <c r="D21" s="61">
        <f>+C21</f>
        <v>500</v>
      </c>
      <c r="E21" s="61">
        <f>+D21</f>
        <v>500</v>
      </c>
      <c r="H21" s="78"/>
      <c r="O21" s="69"/>
    </row>
    <row r="22" spans="1:15" ht="63" customHeight="1">
      <c r="A22" s="472" t="s">
        <v>94</v>
      </c>
      <c r="B22" s="356">
        <f>+B20*B21</f>
        <v>4000</v>
      </c>
      <c r="C22" s="356">
        <f>+C20*C21</f>
        <v>1000</v>
      </c>
      <c r="D22" s="356">
        <f>+D20*D21</f>
        <v>1000</v>
      </c>
      <c r="E22" s="356">
        <f>+E20*E21</f>
        <v>2000</v>
      </c>
      <c r="H22" s="479">
        <f>SUM(B22:G22)</f>
        <v>8000</v>
      </c>
      <c r="I22" s="60" t="s">
        <v>90</v>
      </c>
      <c r="O22" s="69"/>
    </row>
    <row r="23" spans="1:25" ht="25.5" customHeight="1">
      <c r="A23" s="473" t="s">
        <v>91</v>
      </c>
      <c r="B23" s="465">
        <f>+B22+B16</f>
        <v>194639.1799544419</v>
      </c>
      <c r="C23" s="465">
        <f>+C22+C16</f>
        <v>132272.89293849657</v>
      </c>
      <c r="D23" s="465">
        <f>+D22+D16</f>
        <v>127272.89293849659</v>
      </c>
      <c r="E23" s="468">
        <f>+E22+E16</f>
        <v>201272.89293849657</v>
      </c>
      <c r="F23" s="67"/>
      <c r="G23" s="67"/>
      <c r="O23" s="68"/>
      <c r="Q23" s="67"/>
      <c r="S23" s="67"/>
      <c r="U23" s="67"/>
      <c r="V23" s="67"/>
      <c r="W23" s="67"/>
      <c r="X23" s="67"/>
      <c r="Y23" s="67"/>
    </row>
    <row r="24" spans="1:25" ht="25.5" customHeight="1">
      <c r="A24" s="79"/>
      <c r="B24" s="67"/>
      <c r="C24" s="67"/>
      <c r="D24" s="67"/>
      <c r="E24" s="67"/>
      <c r="F24" s="67"/>
      <c r="G24" s="67"/>
      <c r="O24" s="68"/>
      <c r="Q24" s="67"/>
      <c r="S24" s="67"/>
      <c r="U24" s="67"/>
      <c r="V24" s="67"/>
      <c r="W24" s="67"/>
      <c r="X24" s="67"/>
      <c r="Y24" s="67"/>
    </row>
    <row r="25" spans="1:256" ht="44.25" customHeight="1">
      <c r="A25" s="574" t="s">
        <v>236</v>
      </c>
      <c r="B25" s="574"/>
      <c r="C25" s="574"/>
      <c r="D25" s="574"/>
      <c r="E25" s="574"/>
      <c r="F25" s="574"/>
      <c r="G25" s="65"/>
      <c r="H25" s="67"/>
      <c r="I25" s="67"/>
      <c r="K25" s="76"/>
      <c r="O25" s="69"/>
      <c r="IN25" s="70"/>
      <c r="IO25" s="70"/>
      <c r="IP25" s="70"/>
      <c r="IQ25" s="70"/>
      <c r="IR25" s="70"/>
      <c r="IS25" s="70"/>
      <c r="IT25" s="70"/>
      <c r="IU25" s="70"/>
      <c r="IV25" s="70"/>
    </row>
    <row r="26" spans="1:256" ht="15.75">
      <c r="A26" s="71"/>
      <c r="B26" s="58">
        <v>14000</v>
      </c>
      <c r="C26" s="57" t="s">
        <v>1</v>
      </c>
      <c r="D26" s="57" t="s">
        <v>2</v>
      </c>
      <c r="E26" s="57" t="s">
        <v>49</v>
      </c>
      <c r="F26" s="67"/>
      <c r="G26" s="58" t="s">
        <v>4</v>
      </c>
      <c r="H26" s="67"/>
      <c r="I26" s="67"/>
      <c r="O26" s="69"/>
      <c r="IN26" s="70"/>
      <c r="IO26" s="70"/>
      <c r="IP26" s="70"/>
      <c r="IQ26" s="70"/>
      <c r="IR26" s="70"/>
      <c r="IS26" s="70"/>
      <c r="IT26" s="70"/>
      <c r="IU26" s="70"/>
      <c r="IV26" s="70"/>
    </row>
    <row r="27" spans="1:15" ht="25.5" customHeight="1">
      <c r="A27" s="480" t="s">
        <v>225</v>
      </c>
      <c r="B27" s="126">
        <f>Dati!B7</f>
        <v>6000</v>
      </c>
      <c r="C27" s="126">
        <f>Dati!C7</f>
        <v>14000.000000000002</v>
      </c>
      <c r="D27" s="126">
        <f>Dati!D7</f>
        <v>13300.000000000002</v>
      </c>
      <c r="E27" s="126">
        <f>Dati!E7+Dati!F7</f>
        <v>18700</v>
      </c>
      <c r="G27" s="124">
        <f>SUM(B27:F27)</f>
        <v>52000</v>
      </c>
      <c r="H27" s="60" t="s">
        <v>87</v>
      </c>
      <c r="I27" s="62"/>
      <c r="O27" s="69"/>
    </row>
    <row r="28" spans="1:15" ht="15.75">
      <c r="A28" s="74" t="s">
        <v>93</v>
      </c>
      <c r="B28" s="545">
        <f>+G11/G27</f>
        <v>3.450477483791835</v>
      </c>
      <c r="C28" s="545">
        <f>+$B$28</f>
        <v>3.450477483791835</v>
      </c>
      <c r="D28" s="545">
        <f>+$B$28</f>
        <v>3.450477483791835</v>
      </c>
      <c r="E28" s="545">
        <f>+$B$28</f>
        <v>3.450477483791835</v>
      </c>
      <c r="G28" s="78"/>
      <c r="H28" s="62"/>
      <c r="I28" s="62"/>
      <c r="O28" s="69"/>
    </row>
    <row r="29" spans="1:15" ht="44.25" customHeight="1" thickBot="1">
      <c r="A29" s="74" t="s">
        <v>95</v>
      </c>
      <c r="B29" s="122">
        <f>B27*B28</f>
        <v>20702.864902751007</v>
      </c>
      <c r="C29" s="122">
        <f>C27*C28</f>
        <v>48306.6847730857</v>
      </c>
      <c r="D29" s="122">
        <f>D27*D28</f>
        <v>45891.35053443141</v>
      </c>
      <c r="E29" s="122">
        <f>E27*E28</f>
        <v>64523.92894690731</v>
      </c>
      <c r="G29" s="479">
        <f>SUM(B29:F29)</f>
        <v>179424.82915717544</v>
      </c>
      <c r="H29" s="60" t="s">
        <v>90</v>
      </c>
      <c r="I29" s="62"/>
      <c r="O29" s="69"/>
    </row>
    <row r="30" spans="1:25" ht="25.5" customHeight="1" thickBot="1" thickTop="1">
      <c r="A30" s="75" t="s">
        <v>91</v>
      </c>
      <c r="B30" s="131">
        <f>+B29+B23</f>
        <v>215342.0448571929</v>
      </c>
      <c r="C30" s="131">
        <f>+C29+C23</f>
        <v>180579.57771158227</v>
      </c>
      <c r="D30" s="131">
        <f>+D29+D23</f>
        <v>173164.243472928</v>
      </c>
      <c r="E30" s="131">
        <f>+E29+E23</f>
        <v>265796.8218854039</v>
      </c>
      <c r="F30" s="67"/>
      <c r="O30" s="68"/>
      <c r="Q30" s="67"/>
      <c r="S30" s="67"/>
      <c r="U30" s="67"/>
      <c r="W30" s="67"/>
      <c r="Y30" s="67"/>
    </row>
    <row r="31" spans="15:25" ht="15" customHeight="1" thickTop="1">
      <c r="O31" s="68"/>
      <c r="Q31" s="67"/>
      <c r="S31" s="67"/>
      <c r="U31" s="67"/>
      <c r="W31" s="67"/>
      <c r="Y31" s="67"/>
    </row>
    <row r="32" spans="1:25" ht="29.25" customHeight="1">
      <c r="A32" s="575" t="s">
        <v>260</v>
      </c>
      <c r="B32" s="575"/>
      <c r="C32" s="575"/>
      <c r="D32" s="575"/>
      <c r="E32" s="575"/>
      <c r="F32" s="575"/>
      <c r="G32" s="450"/>
      <c r="H32" s="450"/>
      <c r="I32" s="450"/>
      <c r="J32" s="450"/>
      <c r="K32" s="450"/>
      <c r="L32" s="450"/>
      <c r="O32" s="68"/>
      <c r="Q32" s="67"/>
      <c r="S32" s="67"/>
      <c r="U32" s="67"/>
      <c r="W32" s="67"/>
      <c r="Y32" s="67"/>
    </row>
    <row r="33" spans="15:25" ht="15" customHeight="1">
      <c r="O33" s="68"/>
      <c r="Q33" s="67"/>
      <c r="S33" s="67"/>
      <c r="U33" s="67"/>
      <c r="W33" s="67"/>
      <c r="Y33" s="67"/>
    </row>
    <row r="34" spans="1:12" s="60" customFormat="1" ht="126.75" customHeight="1">
      <c r="A34" s="80"/>
      <c r="B34" s="128" t="s">
        <v>114</v>
      </c>
      <c r="C34" s="129" t="s">
        <v>115</v>
      </c>
      <c r="D34" s="129" t="s">
        <v>116</v>
      </c>
      <c r="E34" s="157" t="s">
        <v>235</v>
      </c>
      <c r="F34" s="504" t="s">
        <v>50</v>
      </c>
      <c r="G34" s="156" t="s">
        <v>4</v>
      </c>
      <c r="H34" s="72"/>
      <c r="I34" s="72"/>
      <c r="L34" s="72"/>
    </row>
    <row r="35" spans="1:12" s="60" customFormat="1" ht="34.5" customHeight="1">
      <c r="A35" s="127" t="s">
        <v>96</v>
      </c>
      <c r="B35" s="132">
        <f>+B30</f>
        <v>215342.0448571929</v>
      </c>
      <c r="C35" s="133">
        <f>+C30</f>
        <v>180579.57771158227</v>
      </c>
      <c r="D35" s="133">
        <f>+D30</f>
        <v>173164.243472928</v>
      </c>
      <c r="E35" s="500">
        <f>+E30</f>
        <v>265796.8218854039</v>
      </c>
      <c r="F35" s="505">
        <f>+F11</f>
        <v>168117.31207289294</v>
      </c>
      <c r="G35" s="156">
        <f>SUM(B35:F35)</f>
        <v>1003000</v>
      </c>
      <c r="H35" s="72"/>
      <c r="I35" s="72"/>
      <c r="L35" s="72"/>
    </row>
    <row r="36" spans="1:11" s="60" customFormat="1" ht="32.25" customHeight="1">
      <c r="A36" s="56" t="s">
        <v>97</v>
      </c>
      <c r="B36" s="140" t="s">
        <v>66</v>
      </c>
      <c r="C36" s="140" t="s">
        <v>66</v>
      </c>
      <c r="D36" s="140" t="s">
        <v>66</v>
      </c>
      <c r="E36" s="501" t="s">
        <v>66</v>
      </c>
      <c r="F36" s="506" t="s">
        <v>29</v>
      </c>
      <c r="G36" s="72"/>
      <c r="H36" s="72"/>
      <c r="I36" s="158" t="s">
        <v>261</v>
      </c>
      <c r="J36" s="72"/>
      <c r="K36" s="72"/>
    </row>
    <row r="37" spans="1:15" s="67" customFormat="1" ht="31.5">
      <c r="A37" s="134" t="s">
        <v>98</v>
      </c>
      <c r="B37" s="141">
        <f>B41</f>
        <v>6000</v>
      </c>
      <c r="C37" s="141">
        <f>C41</f>
        <v>14000.000000000002</v>
      </c>
      <c r="D37" s="141">
        <f>D41</f>
        <v>13300.000000000002</v>
      </c>
      <c r="E37" s="502">
        <f>E41</f>
        <v>18700</v>
      </c>
      <c r="F37" s="507">
        <f>'5 CE Gerarchico causale'!G3</f>
        <v>2112000</v>
      </c>
      <c r="O37" s="81"/>
    </row>
    <row r="38" spans="1:25" ht="15.75">
      <c r="A38" s="135" t="s">
        <v>99</v>
      </c>
      <c r="B38" s="136">
        <f>+B35/B37</f>
        <v>35.89034080953215</v>
      </c>
      <c r="C38" s="136">
        <f>+C35/C37</f>
        <v>12.898541265113018</v>
      </c>
      <c r="D38" s="136">
        <f>+D35/D37</f>
        <v>13.019867930295337</v>
      </c>
      <c r="E38" s="503">
        <f>+E35/E37</f>
        <v>14.213733790663309</v>
      </c>
      <c r="F38" s="508">
        <f>+F35/F37</f>
        <v>0.0796010000345137</v>
      </c>
      <c r="I38" s="55" t="s">
        <v>262</v>
      </c>
      <c r="O38" s="68"/>
      <c r="Q38" s="67"/>
      <c r="S38" s="67"/>
      <c r="U38" s="67"/>
      <c r="W38" s="67"/>
      <c r="Y38" s="67"/>
    </row>
    <row r="39" spans="2:6" ht="25.5" customHeight="1">
      <c r="B39" s="139" t="s">
        <v>167</v>
      </c>
      <c r="C39" s="139" t="s">
        <v>167</v>
      </c>
      <c r="D39" s="139" t="s">
        <v>167</v>
      </c>
      <c r="E39" s="139" t="s">
        <v>167</v>
      </c>
      <c r="F39" s="139" t="s">
        <v>166</v>
      </c>
    </row>
    <row r="40" ht="25.5" customHeight="1"/>
    <row r="41" spans="1:6" ht="15.75">
      <c r="A41" s="137" t="s">
        <v>136</v>
      </c>
      <c r="B41" s="138">
        <f>Dati!B7</f>
        <v>6000</v>
      </c>
      <c r="C41" s="138">
        <f>Dati!C7</f>
        <v>14000.000000000002</v>
      </c>
      <c r="D41" s="138">
        <f>Dati!D7</f>
        <v>13300.000000000002</v>
      </c>
      <c r="E41" s="138">
        <f>Dati!E7+Dati!F7</f>
        <v>18700</v>
      </c>
      <c r="F41" s="420">
        <f>SUM(B41:E41)</f>
        <v>52000</v>
      </c>
    </row>
  </sheetData>
  <sheetProtection selectLockedCells="1" selectUnlockedCells="1"/>
  <mergeCells count="7">
    <mergeCell ref="A25:F25"/>
    <mergeCell ref="A32:F32"/>
    <mergeCell ref="B1:F1"/>
    <mergeCell ref="G1:I1"/>
    <mergeCell ref="A6:I6"/>
    <mergeCell ref="A12:F12"/>
    <mergeCell ref="A18:E18"/>
  </mergeCells>
  <printOptions horizontalCentered="1"/>
  <pageMargins left="0.1968503937007874" right="0.1968503937007874" top="0.6692913385826772" bottom="0.2362204724409449" header="0.2755905511811024" footer="0.5118110236220472"/>
  <pageSetup fitToHeight="1" fitToWidth="1" horizontalDpi="300" verticalDpi="300" orientation="portrait" paperSize="9" scale="49" r:id="rId1"/>
  <headerFooter alignWithMargins="0">
    <oddHeader>&amp;C&amp;"Arial,Normale"&amp;12Tessitura SLO - B</oddHeader>
  </headerFooter>
  <rowBreaks count="1" manualBreakCount="1">
    <brk id="24" max="255" man="1"/>
  </rowBreaks>
  <ignoredErrors>
    <ignoredError sqref="J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L89"/>
  <sheetViews>
    <sheetView showGridLines="0" zoomScalePageLayoutView="0" workbookViewId="0" topLeftCell="A1">
      <selection activeCell="A23" sqref="A23"/>
    </sheetView>
  </sheetViews>
  <sheetFormatPr defaultColWidth="9.140625" defaultRowHeight="15"/>
  <cols>
    <col min="1" max="1" width="68.00390625" style="171" customWidth="1"/>
    <col min="2" max="6" width="21.28125" style="171" customWidth="1"/>
    <col min="7" max="16384" width="9.140625" style="171" customWidth="1"/>
  </cols>
  <sheetData>
    <row r="2" ht="15.75">
      <c r="A2" s="198" t="s">
        <v>232</v>
      </c>
    </row>
    <row r="3" spans="1:6" ht="47.25" customHeight="1">
      <c r="A3" s="172"/>
      <c r="B3" s="494" t="s">
        <v>31</v>
      </c>
      <c r="C3" s="174" t="s">
        <v>32</v>
      </c>
      <c r="D3" s="174" t="s">
        <v>33</v>
      </c>
      <c r="E3" s="174" t="s">
        <v>34</v>
      </c>
      <c r="F3" s="174" t="s">
        <v>35</v>
      </c>
    </row>
    <row r="4" ht="10.5" customHeight="1"/>
    <row r="5" spans="1:6" ht="15" customHeight="1">
      <c r="A5" s="175" t="str">
        <f>Dati!A6</f>
        <v>Volume di Produzione/Vendita (mt)</v>
      </c>
      <c r="B5" s="176">
        <f>Dati!B6</f>
        <v>120000</v>
      </c>
      <c r="C5" s="177">
        <f>Dati!C6</f>
        <v>200000</v>
      </c>
      <c r="D5" s="177">
        <f>Dati!D6</f>
        <v>190000</v>
      </c>
      <c r="E5" s="177">
        <f>Dati!E6</f>
        <v>170000</v>
      </c>
      <c r="F5" s="177">
        <f>Dati!F6</f>
        <v>170000</v>
      </c>
    </row>
    <row r="6" ht="10.5" customHeight="1"/>
    <row r="7" spans="1:6" ht="15" customHeight="1">
      <c r="A7" s="175" t="str">
        <f>Dati!A9</f>
        <v>Prezzo di vendita unitario (€/mt)</v>
      </c>
      <c r="B7" s="528">
        <f>Dati!B9</f>
        <v>3</v>
      </c>
      <c r="C7" s="179">
        <f>Dati!C9</f>
        <v>2.9</v>
      </c>
      <c r="D7" s="179">
        <f>Dati!D9</f>
        <v>2.5</v>
      </c>
      <c r="E7" s="529">
        <f>Dati!E9</f>
        <v>2</v>
      </c>
      <c r="F7" s="179">
        <f>Dati!F9</f>
        <v>2.1</v>
      </c>
    </row>
    <row r="8" ht="10.5" customHeight="1"/>
    <row r="9" spans="1:6" ht="15" customHeight="1">
      <c r="A9" s="180" t="str">
        <f>'1 CE Variable Costing'!A19</f>
        <v>I MdC unitario  € / mt</v>
      </c>
      <c r="B9" s="181">
        <f>'1 CE Variable Costing'!B19</f>
        <v>0</v>
      </c>
      <c r="C9" s="181">
        <f>'1 CE Variable Costing'!C19</f>
        <v>0</v>
      </c>
      <c r="D9" s="181">
        <f>'1 CE Variable Costing'!D19</f>
        <v>0</v>
      </c>
      <c r="E9" s="181">
        <f>'1 CE Variable Costing'!E19</f>
        <v>0</v>
      </c>
      <c r="F9" s="181">
        <f>'1 CE Variable Costing'!F19</f>
        <v>0</v>
      </c>
    </row>
    <row r="10" ht="10.5" customHeight="1"/>
    <row r="11" spans="1:6" ht="15" customHeight="1">
      <c r="A11" s="180" t="str">
        <f>'2 CE Traceable Costing'!A21</f>
        <v>II MdC unitario   € / mt</v>
      </c>
      <c r="B11" s="181">
        <f>'2 CE Traceable Costing'!B21</f>
        <v>0</v>
      </c>
      <c r="C11" s="181">
        <f>'2 CE Traceable Costing'!C21</f>
        <v>0</v>
      </c>
      <c r="D11" s="181">
        <f>'2 CE Traceable Costing'!D21</f>
        <v>0</v>
      </c>
      <c r="E11" s="181">
        <f>'2 CE Traceable Costing'!E21</f>
        <v>0</v>
      </c>
      <c r="F11" s="181">
        <f>'2 CE Traceable Costing'!F21</f>
        <v>0</v>
      </c>
    </row>
    <row r="12" ht="10.5" customHeight="1"/>
    <row r="13" spans="1:10" ht="15" customHeight="1">
      <c r="A13" s="180" t="str">
        <f>'3 CE Full Costing base unica'!A20</f>
        <v>Full Costing - Base Unica - RO unitario € / mt</v>
      </c>
      <c r="B13" s="181">
        <f>'3 CE Full Costing base unica'!B20</f>
        <v>0</v>
      </c>
      <c r="C13" s="181">
        <f>'3 CE Full Costing base unica'!C20</f>
        <v>0</v>
      </c>
      <c r="D13" s="181">
        <f>'3 CE Full Costing base unica'!D20</f>
        <v>0</v>
      </c>
      <c r="E13" s="181">
        <f>'3 CE Full Costing base unica'!E20</f>
        <v>0</v>
      </c>
      <c r="F13" s="181">
        <f>'3 CE Full Costing base unica'!F20</f>
        <v>0</v>
      </c>
      <c r="G13" s="182"/>
      <c r="H13" s="170"/>
      <c r="I13" s="170"/>
      <c r="J13" s="170"/>
    </row>
    <row r="14" ht="10.5" customHeight="1"/>
    <row r="15" spans="1:12" ht="15" customHeight="1">
      <c r="A15" s="180" t="str">
        <f>'4 CE_Funzionale'!A26</f>
        <v>Full Costing - basi multiple - Funzionale - RO unitario  € / mt</v>
      </c>
      <c r="B15" s="181">
        <f>'4 CE_Funzionale'!B26</f>
        <v>0</v>
      </c>
      <c r="C15" s="181">
        <f>'4 CE_Funzionale'!C26</f>
        <v>0</v>
      </c>
      <c r="D15" s="181">
        <f>'4 CE_Funzionale'!D26</f>
        <v>0</v>
      </c>
      <c r="E15" s="181">
        <f>'4 CE_Funzionale'!E26</f>
        <v>0</v>
      </c>
      <c r="F15" s="181">
        <f>'4 CE_Funzionale'!F26</f>
        <v>0</v>
      </c>
      <c r="G15" s="182"/>
      <c r="H15" s="170"/>
      <c r="I15" s="182"/>
      <c r="J15" s="182"/>
      <c r="K15" s="182"/>
      <c r="L15" s="182"/>
    </row>
    <row r="16" ht="10.5" customHeight="1"/>
    <row r="17" spans="1:10" ht="15" customHeight="1">
      <c r="A17" s="180" t="str">
        <f>'5 CE Gerarchico causale'!A22</f>
        <v>Full Costing - basi multiple - Gerarchico causale - RO unitario  € / mt</v>
      </c>
      <c r="B17" s="181">
        <f>'5 CE Gerarchico causale'!B22</f>
        <v>-0.6333200405801485</v>
      </c>
      <c r="C17" s="181">
        <f>'5 CE Gerarchico causale'!C22</f>
        <v>0.2662592113419988</v>
      </c>
      <c r="D17" s="181">
        <f>'5 CE Gerarchico causale'!D22</f>
        <v>0.1896067447930423</v>
      </c>
      <c r="E17" s="181">
        <f>'5 CE Gerarchico causale'!E22</f>
        <v>0.13011131039780732</v>
      </c>
      <c r="F17" s="181">
        <f>'5 CE Gerarchico causale'!F22</f>
        <v>0.1800138724877225</v>
      </c>
      <c r="G17" s="182"/>
      <c r="H17" s="170"/>
      <c r="I17" s="182"/>
      <c r="J17" s="182"/>
    </row>
    <row r="19" spans="1:7" ht="15.75">
      <c r="A19" s="527"/>
      <c r="B19" s="527"/>
      <c r="C19" s="527"/>
      <c r="D19" s="527"/>
      <c r="E19" s="527"/>
      <c r="F19" s="527"/>
      <c r="G19" s="527"/>
    </row>
    <row r="20" ht="15.75">
      <c r="A20" s="198" t="s">
        <v>233</v>
      </c>
    </row>
    <row r="21" spans="1:6" ht="45.75" customHeight="1">
      <c r="A21" s="172"/>
      <c r="B21" s="494" t="s">
        <v>31</v>
      </c>
      <c r="C21" s="174" t="s">
        <v>32</v>
      </c>
      <c r="D21" s="174" t="s">
        <v>33</v>
      </c>
      <c r="E21" s="174" t="s">
        <v>34</v>
      </c>
      <c r="F21" s="174" t="s">
        <v>35</v>
      </c>
    </row>
    <row r="23" spans="1:6" ht="15.75">
      <c r="A23" s="175" t="s">
        <v>111</v>
      </c>
      <c r="B23" s="176">
        <v>120000</v>
      </c>
      <c r="C23" s="177">
        <v>200000</v>
      </c>
      <c r="D23" s="177">
        <v>190000</v>
      </c>
      <c r="E23" s="177">
        <v>170000</v>
      </c>
      <c r="F23" s="177">
        <v>170000</v>
      </c>
    </row>
    <row r="25" spans="1:6" ht="15.75">
      <c r="A25" s="175" t="s">
        <v>105</v>
      </c>
      <c r="B25" s="178">
        <v>3</v>
      </c>
      <c r="C25" s="179">
        <v>2.9</v>
      </c>
      <c r="D25" s="179">
        <v>2.5</v>
      </c>
      <c r="E25" s="179">
        <v>2</v>
      </c>
      <c r="F25" s="179">
        <v>2.1</v>
      </c>
    </row>
    <row r="27" spans="1:6" ht="15.75">
      <c r="A27" s="180" t="s">
        <v>175</v>
      </c>
      <c r="B27" s="181">
        <v>1</v>
      </c>
      <c r="C27" s="181">
        <v>1.0999999999999999</v>
      </c>
      <c r="D27" s="181">
        <v>1</v>
      </c>
      <c r="E27" s="181">
        <v>0.7</v>
      </c>
      <c r="F27" s="181">
        <v>0.8</v>
      </c>
    </row>
    <row r="29" spans="1:6" ht="15.75">
      <c r="A29" s="180" t="s">
        <v>176</v>
      </c>
      <c r="B29" s="181">
        <v>0.5583333333333331</v>
      </c>
      <c r="C29" s="181">
        <v>0.77</v>
      </c>
      <c r="D29" s="181">
        <v>0.6631578947368422</v>
      </c>
      <c r="E29" s="181">
        <v>0.2588235294117647</v>
      </c>
      <c r="F29" s="181">
        <v>0.8</v>
      </c>
    </row>
    <row r="31" spans="1:6" ht="15.75">
      <c r="A31" s="180" t="s">
        <v>177</v>
      </c>
      <c r="B31" s="181">
        <v>0.30865384615384617</v>
      </c>
      <c r="C31" s="181">
        <v>0.1321153846153842</v>
      </c>
      <c r="D31" s="181">
        <v>0.032115384615384546</v>
      </c>
      <c r="E31" s="181">
        <v>0.008653846153846345</v>
      </c>
      <c r="F31" s="181">
        <v>-0.0296153846153846</v>
      </c>
    </row>
    <row r="33" spans="1:6" ht="15.75">
      <c r="A33" s="180" t="s">
        <v>179</v>
      </c>
      <c r="B33" s="181">
        <v>0.2527728944317231</v>
      </c>
      <c r="C33" s="181">
        <v>0.15448781928048572</v>
      </c>
      <c r="D33" s="181">
        <v>0.08155828870467863</v>
      </c>
      <c r="E33" s="181">
        <v>-0.042684639245031075</v>
      </c>
      <c r="F33" s="181">
        <v>-0.020411749236104004</v>
      </c>
    </row>
    <row r="35" spans="1:6" ht="15.75">
      <c r="A35" s="180" t="s">
        <v>178</v>
      </c>
      <c r="B35" s="181">
        <v>-0.3083815636963254</v>
      </c>
      <c r="C35" s="181">
        <v>0.23081645061769507</v>
      </c>
      <c r="D35" s="181">
        <v>0.1515032318981162</v>
      </c>
      <c r="E35" s="181">
        <v>0.06529768576772321</v>
      </c>
      <c r="F35" s="181">
        <v>0.09974280516979395</v>
      </c>
    </row>
    <row r="38" ht="15.75">
      <c r="A38" s="198" t="s">
        <v>233</v>
      </c>
    </row>
    <row r="39" spans="1:6" ht="47.25">
      <c r="A39" s="172"/>
      <c r="B39" s="494" t="s">
        <v>31</v>
      </c>
      <c r="C39" s="174" t="s">
        <v>32</v>
      </c>
      <c r="D39" s="174" t="s">
        <v>33</v>
      </c>
      <c r="E39" s="174" t="s">
        <v>34</v>
      </c>
      <c r="F39" s="174" t="s">
        <v>35</v>
      </c>
    </row>
    <row r="41" spans="1:6" ht="15.75">
      <c r="A41" s="175" t="s">
        <v>111</v>
      </c>
      <c r="B41" s="176">
        <v>150000</v>
      </c>
      <c r="C41" s="177">
        <v>200000</v>
      </c>
      <c r="D41" s="177">
        <v>190000</v>
      </c>
      <c r="E41" s="177">
        <v>170000</v>
      </c>
      <c r="F41" s="177">
        <v>170000</v>
      </c>
    </row>
    <row r="43" spans="1:6" ht="15.75">
      <c r="A43" s="175" t="s">
        <v>105</v>
      </c>
      <c r="B43" s="178">
        <v>2.8</v>
      </c>
      <c r="C43" s="179">
        <v>2.9</v>
      </c>
      <c r="D43" s="179">
        <v>2.5</v>
      </c>
      <c r="E43" s="179">
        <v>2</v>
      </c>
      <c r="F43" s="179">
        <v>2.1</v>
      </c>
    </row>
    <row r="45" spans="1:6" ht="15.75">
      <c r="A45" s="180" t="s">
        <v>175</v>
      </c>
      <c r="B45" s="181">
        <v>0.7999999999999998</v>
      </c>
      <c r="C45" s="181">
        <v>1.0999999999999999</v>
      </c>
      <c r="D45" s="181">
        <v>1</v>
      </c>
      <c r="E45" s="181">
        <v>0.7</v>
      </c>
      <c r="F45" s="181">
        <v>0.8</v>
      </c>
    </row>
    <row r="47" spans="1:6" ht="15.75">
      <c r="A47" s="180" t="s">
        <v>176</v>
      </c>
      <c r="B47" s="181">
        <v>0.4466666666666663</v>
      </c>
      <c r="C47" s="181">
        <v>0.77</v>
      </c>
      <c r="D47" s="181">
        <v>0.6631578947368422</v>
      </c>
      <c r="E47" s="181">
        <v>0.2588235294117647</v>
      </c>
      <c r="F47" s="181">
        <v>0.8</v>
      </c>
    </row>
    <row r="49" spans="1:6" ht="15.75">
      <c r="A49" s="180" t="s">
        <v>177</v>
      </c>
      <c r="B49" s="181">
        <v>0.12803738317756963</v>
      </c>
      <c r="C49" s="181">
        <v>0.15925233644859782</v>
      </c>
      <c r="D49" s="181">
        <v>0.059252336448598175</v>
      </c>
      <c r="E49" s="181">
        <v>0.028037383177569986</v>
      </c>
      <c r="F49" s="181">
        <v>-0.006355140186915964</v>
      </c>
    </row>
    <row r="51" spans="1:6" ht="15.75">
      <c r="A51" s="180" t="s">
        <v>179</v>
      </c>
      <c r="B51" s="181">
        <v>0.08654601760140102</v>
      </c>
      <c r="C51" s="181">
        <v>0.18054895145674443</v>
      </c>
      <c r="D51" s="181">
        <v>0.10686684965633697</v>
      </c>
      <c r="E51" s="181">
        <v>-0.022187618028532974</v>
      </c>
      <c r="F51" s="181">
        <v>0.002208827638749522</v>
      </c>
    </row>
    <row r="53" spans="1:6" ht="15.75">
      <c r="A53" s="180" t="s">
        <v>178</v>
      </c>
      <c r="B53" s="181">
        <v>-0.30815314797315674</v>
      </c>
      <c r="C53" s="181">
        <v>0.24487846886074882</v>
      </c>
      <c r="D53" s="181">
        <v>0.16476299887814605</v>
      </c>
      <c r="E53" s="181">
        <v>0.07596130462804362</v>
      </c>
      <c r="F53" s="181">
        <v>0.1119346285306384</v>
      </c>
    </row>
    <row r="55" spans="1:7" ht="15.75">
      <c r="A55" s="527"/>
      <c r="B55" s="527"/>
      <c r="C55" s="527"/>
      <c r="D55" s="527"/>
      <c r="E55" s="527"/>
      <c r="F55" s="527"/>
      <c r="G55" s="527"/>
    </row>
    <row r="57" ht="15.75">
      <c r="A57" s="198" t="s">
        <v>246</v>
      </c>
    </row>
    <row r="58" spans="1:6" ht="47.25">
      <c r="A58" s="172"/>
      <c r="B58" s="494" t="s">
        <v>31</v>
      </c>
      <c r="C58" s="174" t="s">
        <v>32</v>
      </c>
      <c r="D58" s="174" t="s">
        <v>33</v>
      </c>
      <c r="E58" s="174" t="s">
        <v>34</v>
      </c>
      <c r="F58" s="174" t="s">
        <v>35</v>
      </c>
    </row>
    <row r="60" spans="1:6" ht="15.75">
      <c r="A60" s="175" t="s">
        <v>111</v>
      </c>
      <c r="B60" s="176">
        <v>120000</v>
      </c>
      <c r="C60" s="177">
        <v>200000</v>
      </c>
      <c r="D60" s="177">
        <v>190000</v>
      </c>
      <c r="E60" s="177">
        <v>170000</v>
      </c>
      <c r="F60" s="177">
        <v>170000</v>
      </c>
    </row>
    <row r="62" spans="1:6" ht="15.75">
      <c r="A62" s="175" t="s">
        <v>105</v>
      </c>
      <c r="B62" s="528">
        <v>3</v>
      </c>
      <c r="C62" s="179">
        <v>2.9</v>
      </c>
      <c r="D62" s="179">
        <v>2.5</v>
      </c>
      <c r="E62" s="529">
        <v>2</v>
      </c>
      <c r="F62" s="179">
        <v>2.1</v>
      </c>
    </row>
    <row r="64" spans="1:6" ht="15.75">
      <c r="A64" s="180" t="s">
        <v>175</v>
      </c>
      <c r="B64" s="181">
        <v>1</v>
      </c>
      <c r="C64" s="181">
        <v>1.0999999999999999</v>
      </c>
      <c r="D64" s="181">
        <v>1</v>
      </c>
      <c r="E64" s="181">
        <v>0.7</v>
      </c>
      <c r="F64" s="181">
        <v>0.8</v>
      </c>
    </row>
    <row r="66" spans="1:6" ht="15.75">
      <c r="A66" s="180" t="s">
        <v>176</v>
      </c>
      <c r="B66" s="181">
        <v>0.5583333333333331</v>
      </c>
      <c r="C66" s="181">
        <v>0.77</v>
      </c>
      <c r="D66" s="181">
        <v>0.6631578947368422</v>
      </c>
      <c r="E66" s="181">
        <v>0.2588235294117647</v>
      </c>
      <c r="F66" s="181">
        <v>0.8</v>
      </c>
    </row>
    <row r="68" spans="1:6" ht="15.75">
      <c r="A68" s="180" t="s">
        <v>177</v>
      </c>
      <c r="B68" s="181">
        <v>0.38230240549828176</v>
      </c>
      <c r="C68" s="181">
        <v>0.2352233676975941</v>
      </c>
      <c r="D68" s="181">
        <v>0.13522336769759402</v>
      </c>
      <c r="E68" s="181">
        <v>0.0823024054982815</v>
      </c>
      <c r="F68" s="181">
        <v>0.058762886597937936</v>
      </c>
    </row>
    <row r="70" spans="1:6" ht="15.75">
      <c r="A70" s="180" t="s">
        <v>179</v>
      </c>
      <c r="B70" s="181">
        <v>0.29056918775965723</v>
      </c>
      <c r="C70" s="181">
        <v>0.20740262993959346</v>
      </c>
      <c r="D70" s="181">
        <v>0.13447309936378637</v>
      </c>
      <c r="E70" s="181">
        <v>-0.004888345917097414</v>
      </c>
      <c r="F70" s="181">
        <v>0.024943802757417366</v>
      </c>
    </row>
    <row r="72" spans="1:8" ht="15.75">
      <c r="A72" s="180" t="s">
        <v>178</v>
      </c>
      <c r="B72" s="181">
        <v>-0.3083815636963254</v>
      </c>
      <c r="C72" s="181">
        <v>0.23081645061769507</v>
      </c>
      <c r="D72" s="181">
        <v>0.1515032318981162</v>
      </c>
      <c r="E72" s="181">
        <v>0.06529768576772321</v>
      </c>
      <c r="F72" s="181">
        <v>0.09974280516979395</v>
      </c>
      <c r="H72" s="530" t="s">
        <v>247</v>
      </c>
    </row>
    <row r="74" ht="15.75">
      <c r="A74" s="198" t="s">
        <v>246</v>
      </c>
    </row>
    <row r="75" spans="1:6" ht="47.25">
      <c r="A75" s="172"/>
      <c r="B75" s="494" t="s">
        <v>31</v>
      </c>
      <c r="C75" s="174" t="s">
        <v>32</v>
      </c>
      <c r="D75" s="174" t="s">
        <v>33</v>
      </c>
      <c r="E75" s="174" t="s">
        <v>34</v>
      </c>
      <c r="F75" s="174" t="s">
        <v>35</v>
      </c>
    </row>
    <row r="77" spans="1:6" ht="15.75">
      <c r="A77" s="175" t="s">
        <v>111</v>
      </c>
      <c r="B77" s="176">
        <v>150000</v>
      </c>
      <c r="C77" s="177">
        <v>200000</v>
      </c>
      <c r="D77" s="177">
        <v>190000</v>
      </c>
      <c r="E77" s="177">
        <v>170000</v>
      </c>
      <c r="F77" s="177">
        <v>170000</v>
      </c>
    </row>
    <row r="79" spans="1:6" ht="15.75">
      <c r="A79" s="175" t="s">
        <v>105</v>
      </c>
      <c r="B79" s="528">
        <v>2.8</v>
      </c>
      <c r="C79" s="179">
        <v>2.9</v>
      </c>
      <c r="D79" s="179">
        <v>2.5</v>
      </c>
      <c r="E79" s="529">
        <v>2</v>
      </c>
      <c r="F79" s="179">
        <v>2.1</v>
      </c>
    </row>
    <row r="81" spans="1:6" ht="15.75">
      <c r="A81" s="180" t="s">
        <v>175</v>
      </c>
      <c r="B81" s="181">
        <v>0.7999999999999998</v>
      </c>
      <c r="C81" s="181">
        <v>1.0999999999999999</v>
      </c>
      <c r="D81" s="181">
        <v>1</v>
      </c>
      <c r="E81" s="181">
        <v>0.7</v>
      </c>
      <c r="F81" s="181">
        <v>0.8</v>
      </c>
    </row>
    <row r="83" spans="1:6" ht="15.75">
      <c r="A83" s="180" t="s">
        <v>176</v>
      </c>
      <c r="B83" s="181">
        <v>0.4466666666666663</v>
      </c>
      <c r="C83" s="181">
        <v>0.77</v>
      </c>
      <c r="D83" s="181">
        <v>0.6631578947368422</v>
      </c>
      <c r="E83" s="181">
        <v>0.2588235294117647</v>
      </c>
      <c r="F83" s="181">
        <v>0.8</v>
      </c>
    </row>
    <row r="85" spans="1:6" ht="15.75">
      <c r="A85" s="180" t="s">
        <v>177</v>
      </c>
      <c r="B85" s="181">
        <v>0.18230240549828158</v>
      </c>
      <c r="C85" s="181">
        <v>0.2352233676975941</v>
      </c>
      <c r="D85" s="181">
        <v>0.13522336769759402</v>
      </c>
      <c r="E85" s="181">
        <v>0.0823024054982815</v>
      </c>
      <c r="F85" s="181">
        <v>0.058762886597937936</v>
      </c>
    </row>
    <row r="87" spans="1:6" ht="15.75">
      <c r="A87" s="180" t="s">
        <v>179</v>
      </c>
      <c r="B87" s="181">
        <v>0.11441656528003108</v>
      </c>
      <c r="C87" s="181">
        <v>0.21956771820682652</v>
      </c>
      <c r="D87" s="181">
        <v>0.14588561640641906</v>
      </c>
      <c r="E87" s="181">
        <v>0.0056829296500973125</v>
      </c>
      <c r="F87" s="181">
        <v>0.035653484853105155</v>
      </c>
    </row>
    <row r="89" spans="1:8" ht="15.75">
      <c r="A89" s="180" t="s">
        <v>178</v>
      </c>
      <c r="B89" s="181">
        <v>-0.30815314797315674</v>
      </c>
      <c r="C89" s="181">
        <v>0.24487846886074882</v>
      </c>
      <c r="D89" s="181">
        <v>0.16476299887814605</v>
      </c>
      <c r="E89" s="181">
        <v>0.07596130462804362</v>
      </c>
      <c r="F89" s="181">
        <v>0.1119346285306384</v>
      </c>
      <c r="H89" s="530" t="s">
        <v>247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K47"/>
  <sheetViews>
    <sheetView showGridLines="0" zoomScale="106" zoomScaleNormal="106" zoomScalePageLayoutView="0" workbookViewId="0" topLeftCell="A1">
      <selection activeCell="A1" sqref="A1"/>
    </sheetView>
  </sheetViews>
  <sheetFormatPr defaultColWidth="9.140625" defaultRowHeight="15"/>
  <cols>
    <col min="1" max="1" width="50.00390625" style="97" customWidth="1"/>
    <col min="2" max="4" width="15.7109375" style="97" customWidth="1"/>
    <col min="5" max="5" width="17.28125" style="97" customWidth="1"/>
    <col min="6" max="6" width="15.57421875" style="97" customWidth="1"/>
    <col min="7" max="7" width="13.28125" style="97" customWidth="1"/>
    <col min="8" max="8" width="2.8515625" style="97" customWidth="1"/>
    <col min="9" max="11" width="16.7109375" style="97" customWidth="1"/>
    <col min="12" max="12" width="11.7109375" style="97" customWidth="1"/>
    <col min="13" max="16384" width="9.140625" style="97" customWidth="1"/>
  </cols>
  <sheetData>
    <row r="1" spans="1:7" ht="16.5" thickBot="1">
      <c r="A1" s="421" t="s">
        <v>171</v>
      </c>
      <c r="B1" s="292"/>
      <c r="C1" s="292"/>
      <c r="D1" s="292"/>
      <c r="E1" s="292"/>
      <c r="F1" s="292"/>
      <c r="G1" s="292"/>
    </row>
    <row r="2" spans="1:7" ht="36" customHeight="1" thickTop="1">
      <c r="A2" s="83" t="s">
        <v>119</v>
      </c>
      <c r="B2" s="82" t="s">
        <v>0</v>
      </c>
      <c r="C2" s="82" t="s">
        <v>1</v>
      </c>
      <c r="D2" s="82" t="s">
        <v>2</v>
      </c>
      <c r="E2" s="554" t="s">
        <v>3</v>
      </c>
      <c r="F2" s="555"/>
      <c r="G2" s="145" t="s">
        <v>4</v>
      </c>
    </row>
    <row r="3" spans="1:11" ht="46.5" customHeight="1">
      <c r="A3" s="1" t="s">
        <v>5</v>
      </c>
      <c r="B3" s="186" t="s">
        <v>6</v>
      </c>
      <c r="C3" s="187" t="s">
        <v>7</v>
      </c>
      <c r="D3" s="187" t="s">
        <v>8</v>
      </c>
      <c r="E3" s="188" t="s">
        <v>9</v>
      </c>
      <c r="F3" s="189" t="s">
        <v>10</v>
      </c>
      <c r="G3" s="146"/>
      <c r="I3" s="2"/>
      <c r="K3" s="3"/>
    </row>
    <row r="4" spans="1:11" ht="15.75" customHeight="1">
      <c r="A4" s="185" t="s">
        <v>11</v>
      </c>
      <c r="B4" s="86">
        <v>7500</v>
      </c>
      <c r="C4" s="87">
        <v>17000</v>
      </c>
      <c r="D4" s="87">
        <v>15000</v>
      </c>
      <c r="E4" s="556">
        <v>18700</v>
      </c>
      <c r="F4" s="557"/>
      <c r="G4" s="147">
        <f>SUM(B4:F4)</f>
        <v>58200</v>
      </c>
      <c r="I4" s="2"/>
      <c r="K4" s="3"/>
    </row>
    <row r="5" spans="1:11" ht="15.75" customHeight="1">
      <c r="A5" s="4" t="s">
        <v>104</v>
      </c>
      <c r="B5" s="12">
        <v>0.05</v>
      </c>
      <c r="C5" s="12">
        <v>0.07</v>
      </c>
      <c r="D5" s="12">
        <v>0.07</v>
      </c>
      <c r="E5" s="12">
        <v>0.05</v>
      </c>
      <c r="F5" s="12">
        <v>0.06</v>
      </c>
      <c r="G5" s="148"/>
      <c r="I5" s="2"/>
      <c r="K5" s="3"/>
    </row>
    <row r="6" spans="1:11" ht="15.75" customHeight="1">
      <c r="A6" s="4" t="s">
        <v>111</v>
      </c>
      <c r="B6" s="169">
        <v>120000</v>
      </c>
      <c r="C6" s="11">
        <v>200000</v>
      </c>
      <c r="D6" s="11">
        <v>190000</v>
      </c>
      <c r="E6" s="13">
        <v>170000</v>
      </c>
      <c r="F6" s="143">
        <v>170000</v>
      </c>
      <c r="G6" s="149">
        <f>SUM(B6:F6)</f>
        <v>850000</v>
      </c>
      <c r="I6" s="2"/>
      <c r="K6" s="3"/>
    </row>
    <row r="7" spans="1:11" ht="15.75" customHeight="1">
      <c r="A7" s="185" t="s">
        <v>134</v>
      </c>
      <c r="B7" s="88">
        <f>+B6*B5</f>
        <v>6000</v>
      </c>
      <c r="C7" s="88">
        <f>+C6*C5</f>
        <v>14000.000000000002</v>
      </c>
      <c r="D7" s="88">
        <f>+D6*D5</f>
        <v>13300.000000000002</v>
      </c>
      <c r="E7" s="88">
        <f>+E6*E5</f>
        <v>8500</v>
      </c>
      <c r="F7" s="88">
        <f>+F6*F5</f>
        <v>10200</v>
      </c>
      <c r="G7" s="147">
        <f>SUM(B7:F7)</f>
        <v>52000</v>
      </c>
      <c r="H7" s="5"/>
      <c r="I7" s="2"/>
      <c r="K7" s="3"/>
    </row>
    <row r="8" spans="1:11" ht="15.75" customHeight="1">
      <c r="A8" s="4" t="s">
        <v>12</v>
      </c>
      <c r="B8" s="10">
        <f>+B4-B7</f>
        <v>1500</v>
      </c>
      <c r="C8" s="10">
        <f>+C4-C7</f>
        <v>2999.999999999998</v>
      </c>
      <c r="D8" s="10">
        <f>+D4-D7</f>
        <v>1699.9999999999982</v>
      </c>
      <c r="E8" s="558">
        <f>+E4-E7-F7</f>
        <v>0</v>
      </c>
      <c r="F8" s="559"/>
      <c r="G8" s="150">
        <f>SUM(B8:F8)</f>
        <v>6199.999999999996</v>
      </c>
      <c r="H8" s="5"/>
      <c r="I8" s="2"/>
      <c r="K8" s="3"/>
    </row>
    <row r="9" spans="1:11" ht="15.75" customHeight="1">
      <c r="A9" s="92" t="s">
        <v>105</v>
      </c>
      <c r="B9" s="168">
        <v>3</v>
      </c>
      <c r="C9" s="14">
        <v>2.9</v>
      </c>
      <c r="D9" s="14">
        <v>2.5</v>
      </c>
      <c r="E9" s="14">
        <v>2</v>
      </c>
      <c r="F9" s="12">
        <v>2.1</v>
      </c>
      <c r="G9" s="151"/>
      <c r="H9" s="6"/>
      <c r="I9" s="2"/>
      <c r="K9" s="3"/>
    </row>
    <row r="10" spans="1:11" ht="15.75" customHeight="1">
      <c r="A10" s="560" t="s">
        <v>106</v>
      </c>
      <c r="B10" s="560"/>
      <c r="C10" s="560"/>
      <c r="D10" s="560"/>
      <c r="E10" s="560"/>
      <c r="F10" s="561"/>
      <c r="G10" s="155"/>
      <c r="H10" s="6"/>
      <c r="I10" s="2"/>
      <c r="K10" s="3"/>
    </row>
    <row r="11" spans="1:11" ht="15.75" customHeight="1">
      <c r="A11" s="92" t="s">
        <v>13</v>
      </c>
      <c r="B11" s="14">
        <v>1.3</v>
      </c>
      <c r="C11" s="14">
        <v>1.1</v>
      </c>
      <c r="D11" s="14">
        <v>0.8</v>
      </c>
      <c r="E11" s="14">
        <v>0.6</v>
      </c>
      <c r="F11" s="144">
        <v>0.5</v>
      </c>
      <c r="G11" s="152"/>
      <c r="H11" s="6"/>
      <c r="I11" s="2"/>
      <c r="K11" s="3"/>
    </row>
    <row r="12" spans="1:11" ht="15.75" customHeight="1">
      <c r="A12" s="92" t="s">
        <v>14</v>
      </c>
      <c r="B12" s="14">
        <v>0.3</v>
      </c>
      <c r="C12" s="14">
        <v>0.4</v>
      </c>
      <c r="D12" s="14">
        <v>0.4</v>
      </c>
      <c r="E12" s="14">
        <v>0.4</v>
      </c>
      <c r="F12" s="144">
        <v>0.4</v>
      </c>
      <c r="G12" s="153"/>
      <c r="H12" s="7"/>
      <c r="I12" s="2"/>
      <c r="K12" s="3"/>
    </row>
    <row r="13" spans="1:11" ht="15.75" customHeight="1">
      <c r="A13" s="92" t="s">
        <v>248</v>
      </c>
      <c r="B13" s="14">
        <v>0.4</v>
      </c>
      <c r="C13" s="14">
        <v>0.3</v>
      </c>
      <c r="D13" s="14">
        <v>0.3</v>
      </c>
      <c r="E13" s="14">
        <v>0.3</v>
      </c>
      <c r="F13" s="144">
        <v>0.4</v>
      </c>
      <c r="G13" s="153"/>
      <c r="H13" s="7"/>
      <c r="I13" s="2"/>
      <c r="K13" s="3"/>
    </row>
    <row r="14" spans="1:11" ht="15.75" customHeight="1">
      <c r="A14" s="19" t="s">
        <v>15</v>
      </c>
      <c r="B14" s="183">
        <v>0</v>
      </c>
      <c r="C14" s="183">
        <v>0</v>
      </c>
      <c r="D14" s="183">
        <v>0</v>
      </c>
      <c r="E14" s="183">
        <v>0</v>
      </c>
      <c r="F14" s="183">
        <v>0</v>
      </c>
      <c r="G14" s="153"/>
      <c r="H14" s="7"/>
      <c r="I14" s="2"/>
      <c r="K14" s="3"/>
    </row>
    <row r="15" spans="1:11" ht="15.75" customHeight="1">
      <c r="A15" s="92" t="s">
        <v>107</v>
      </c>
      <c r="B15" s="15">
        <f>+B14*B9</f>
        <v>0</v>
      </c>
      <c r="C15" s="15">
        <f>+C14*C9</f>
        <v>0</v>
      </c>
      <c r="D15" s="15">
        <f>+D14*D9</f>
        <v>0</v>
      </c>
      <c r="E15" s="15">
        <f>+E14*E9</f>
        <v>0</v>
      </c>
      <c r="F15" s="15">
        <f>+F14*F9</f>
        <v>0</v>
      </c>
      <c r="G15" s="154"/>
      <c r="I15" s="2"/>
      <c r="K15" s="3"/>
    </row>
    <row r="16" spans="1:11" ht="15.75" customHeight="1">
      <c r="A16" s="92"/>
      <c r="B16" s="15"/>
      <c r="C16" s="15"/>
      <c r="D16" s="15"/>
      <c r="E16" s="184"/>
      <c r="F16" s="184"/>
      <c r="G16" s="154"/>
      <c r="I16" s="2"/>
      <c r="K16" s="3"/>
    </row>
    <row r="17" spans="1:11" ht="15.75" customHeight="1">
      <c r="A17" s="9" t="s">
        <v>120</v>
      </c>
      <c r="B17" s="16">
        <v>53000</v>
      </c>
      <c r="C17" s="16">
        <v>66000</v>
      </c>
      <c r="D17" s="16">
        <v>64000</v>
      </c>
      <c r="E17" s="563">
        <f>75000</f>
        <v>75000</v>
      </c>
      <c r="F17" s="563"/>
      <c r="G17" s="159">
        <f>SUM(B17:F17)</f>
        <v>258000</v>
      </c>
      <c r="H17" s="5"/>
      <c r="I17" s="2"/>
      <c r="K17" s="3"/>
    </row>
    <row r="18" spans="1:11" ht="9.75" customHeight="1">
      <c r="A18" s="564"/>
      <c r="B18" s="564"/>
      <c r="C18" s="564"/>
      <c r="D18" s="564"/>
      <c r="E18" s="564"/>
      <c r="F18" s="564"/>
      <c r="G18" s="84"/>
      <c r="I18" s="2"/>
      <c r="K18" s="3"/>
    </row>
    <row r="19" spans="1:11" ht="15.75" customHeight="1">
      <c r="A19" s="562" t="s">
        <v>121</v>
      </c>
      <c r="B19" s="562"/>
      <c r="C19" s="562"/>
      <c r="D19" s="562"/>
      <c r="E19" s="562"/>
      <c r="F19" s="562"/>
      <c r="G19" s="85"/>
      <c r="I19" s="2"/>
      <c r="K19" s="3"/>
    </row>
    <row r="20" spans="1:11" ht="15.75" customHeight="1">
      <c r="A20" s="552" t="s">
        <v>154</v>
      </c>
      <c r="B20" s="552"/>
      <c r="C20" s="552"/>
      <c r="D20" s="552"/>
      <c r="E20" s="552"/>
      <c r="F20" s="552"/>
      <c r="G20" s="17">
        <v>25000</v>
      </c>
      <c r="I20" s="2"/>
      <c r="K20" s="3"/>
    </row>
    <row r="21" spans="1:11" ht="15.75" customHeight="1">
      <c r="A21" s="552" t="s">
        <v>242</v>
      </c>
      <c r="B21" s="552"/>
      <c r="C21" s="552"/>
      <c r="D21" s="552"/>
      <c r="E21" s="552"/>
      <c r="F21" s="552"/>
      <c r="G21" s="17">
        <v>24000</v>
      </c>
      <c r="I21" s="2"/>
      <c r="K21" s="3"/>
    </row>
    <row r="22" spans="1:11" ht="15.75" customHeight="1">
      <c r="A22" s="552" t="s">
        <v>153</v>
      </c>
      <c r="B22" s="552"/>
      <c r="C22" s="552"/>
      <c r="D22" s="552"/>
      <c r="E22" s="552"/>
      <c r="F22" s="552"/>
      <c r="G22" s="17">
        <v>73000</v>
      </c>
      <c r="I22" s="2"/>
      <c r="K22" s="3"/>
    </row>
    <row r="23" spans="1:11" ht="15.75" customHeight="1">
      <c r="A23" s="553" t="s">
        <v>20</v>
      </c>
      <c r="B23" s="553"/>
      <c r="C23" s="553"/>
      <c r="D23" s="553"/>
      <c r="E23" s="553"/>
      <c r="F23" s="553"/>
      <c r="G23" s="91">
        <v>70000</v>
      </c>
      <c r="I23" s="2"/>
      <c r="K23" s="3"/>
    </row>
    <row r="24" spans="1:11" ht="15.75" customHeight="1">
      <c r="A24" s="552" t="s">
        <v>21</v>
      </c>
      <c r="B24" s="552"/>
      <c r="C24" s="552"/>
      <c r="D24" s="552"/>
      <c r="E24" s="552"/>
      <c r="F24" s="552"/>
      <c r="G24" s="17">
        <v>8000</v>
      </c>
      <c r="I24" s="2"/>
      <c r="K24" s="3"/>
    </row>
    <row r="25" spans="1:11" ht="15.75" customHeight="1">
      <c r="A25" s="552" t="s">
        <v>151</v>
      </c>
      <c r="B25" s="552"/>
      <c r="C25" s="552"/>
      <c r="D25" s="552"/>
      <c r="E25" s="552"/>
      <c r="F25" s="552"/>
      <c r="G25" s="17">
        <v>10000</v>
      </c>
      <c r="I25" s="2"/>
      <c r="K25" s="3"/>
    </row>
    <row r="26" spans="1:11" ht="15.75" customHeight="1">
      <c r="A26" s="552" t="s">
        <v>23</v>
      </c>
      <c r="B26" s="552"/>
      <c r="C26" s="552"/>
      <c r="D26" s="552"/>
      <c r="E26" s="552"/>
      <c r="F26" s="552"/>
      <c r="G26" s="17">
        <v>71000</v>
      </c>
      <c r="I26" s="2"/>
      <c r="K26" s="3"/>
    </row>
    <row r="27" spans="1:11" ht="15.75" customHeight="1">
      <c r="A27" s="552" t="s">
        <v>152</v>
      </c>
      <c r="B27" s="552"/>
      <c r="C27" s="552"/>
      <c r="D27" s="552"/>
      <c r="E27" s="552"/>
      <c r="F27" s="552"/>
      <c r="G27" s="17">
        <v>28800</v>
      </c>
      <c r="I27" s="2"/>
      <c r="K27" s="3"/>
    </row>
    <row r="28" spans="1:11" ht="15.75" customHeight="1">
      <c r="A28" s="552" t="s">
        <v>25</v>
      </c>
      <c r="B28" s="552"/>
      <c r="C28" s="552"/>
      <c r="D28" s="552"/>
      <c r="E28" s="552"/>
      <c r="F28" s="552"/>
      <c r="G28" s="17">
        <v>30500</v>
      </c>
      <c r="I28" s="2"/>
      <c r="K28" s="3"/>
    </row>
    <row r="29" spans="1:11" ht="15.75" customHeight="1">
      <c r="A29" s="552" t="s">
        <v>26</v>
      </c>
      <c r="B29" s="552"/>
      <c r="C29" s="552"/>
      <c r="D29" s="552"/>
      <c r="E29" s="552"/>
      <c r="F29" s="552"/>
      <c r="G29" s="17">
        <v>30000</v>
      </c>
      <c r="I29" s="2"/>
      <c r="K29" s="3"/>
    </row>
    <row r="30" spans="1:11" ht="15.75" customHeight="1">
      <c r="A30" s="552" t="s">
        <v>27</v>
      </c>
      <c r="B30" s="552"/>
      <c r="C30" s="552"/>
      <c r="D30" s="552"/>
      <c r="E30" s="552"/>
      <c r="F30" s="552"/>
      <c r="G30" s="17">
        <v>90700</v>
      </c>
      <c r="I30" s="2"/>
      <c r="K30" s="3"/>
    </row>
    <row r="31" spans="1:11" ht="15.75" customHeight="1">
      <c r="A31" s="4" t="s">
        <v>243</v>
      </c>
      <c r="B31" s="524"/>
      <c r="C31" s="524"/>
      <c r="D31" s="524"/>
      <c r="E31" s="524"/>
      <c r="F31" s="524"/>
      <c r="G31" s="17">
        <v>0</v>
      </c>
      <c r="I31" s="2"/>
      <c r="K31" s="3"/>
    </row>
    <row r="32" spans="1:11" ht="15.75" customHeight="1">
      <c r="A32" s="93" t="s">
        <v>144</v>
      </c>
      <c r="B32" s="101"/>
      <c r="C32" s="101"/>
      <c r="D32" s="101"/>
      <c r="E32" s="101"/>
      <c r="F32" s="101"/>
      <c r="G32" s="159">
        <f>SUM(G20:G31)</f>
        <v>461000</v>
      </c>
      <c r="H32" s="96"/>
      <c r="I32" s="2"/>
      <c r="K32" s="3"/>
    </row>
    <row r="33" spans="1:11" ht="15.75" customHeight="1">
      <c r="A33" s="92"/>
      <c r="B33" s="98"/>
      <c r="C33" s="98"/>
      <c r="D33" s="98"/>
      <c r="E33" s="98"/>
      <c r="F33" s="98"/>
      <c r="G33" s="100"/>
      <c r="H33" s="96"/>
      <c r="I33" s="2"/>
      <c r="K33" s="3"/>
    </row>
    <row r="34" spans="1:11" ht="15.75" customHeight="1">
      <c r="A34" s="93" t="s">
        <v>145</v>
      </c>
      <c r="B34" s="98"/>
      <c r="C34" s="98"/>
      <c r="D34" s="98"/>
      <c r="E34" s="98"/>
      <c r="F34" s="98"/>
      <c r="G34" s="159">
        <f>G17+G32</f>
        <v>719000</v>
      </c>
      <c r="H34" s="96"/>
      <c r="I34" s="2"/>
      <c r="K34" s="3"/>
    </row>
    <row r="35" spans="1:11" ht="15.75" customHeight="1">
      <c r="A35" s="94"/>
      <c r="B35" s="8"/>
      <c r="C35" s="8"/>
      <c r="D35" s="8"/>
      <c r="E35" s="8"/>
      <c r="F35" s="8"/>
      <c r="G35" s="95"/>
      <c r="H35" s="96"/>
      <c r="I35" s="2"/>
      <c r="K35" s="3"/>
    </row>
    <row r="36" spans="1:11" ht="15.75" customHeight="1">
      <c r="A36" s="161" t="s">
        <v>172</v>
      </c>
      <c r="I36" s="2"/>
      <c r="K36" s="3"/>
    </row>
    <row r="37" spans="1:11" ht="15.75" customHeight="1">
      <c r="A37" s="161" t="s">
        <v>181</v>
      </c>
      <c r="I37" s="2"/>
      <c r="K37" s="3"/>
    </row>
    <row r="38" spans="1:11" ht="15.75" customHeight="1">
      <c r="A38" s="161"/>
      <c r="I38" s="2"/>
      <c r="K38" s="3"/>
    </row>
    <row r="39" spans="1:11" ht="15.75" customHeight="1">
      <c r="A39" s="162" t="s">
        <v>182</v>
      </c>
      <c r="I39" s="2"/>
      <c r="K39" s="3"/>
    </row>
    <row r="40" spans="1:11" ht="15.75" customHeight="1">
      <c r="A40" s="162" t="s">
        <v>183</v>
      </c>
      <c r="I40" s="2"/>
      <c r="K40" s="3"/>
    </row>
    <row r="41" spans="1:11" ht="15.75" customHeight="1">
      <c r="A41" s="162" t="s">
        <v>184</v>
      </c>
      <c r="I41" s="2"/>
      <c r="K41" s="3"/>
    </row>
    <row r="42" spans="1:11" ht="15.75" customHeight="1">
      <c r="A42" s="162" t="s">
        <v>185</v>
      </c>
      <c r="I42" s="2"/>
      <c r="K42" s="3"/>
    </row>
    <row r="43" spans="1:11" ht="15.75" customHeight="1">
      <c r="A43" s="162" t="s">
        <v>186</v>
      </c>
      <c r="I43" s="2"/>
      <c r="K43" s="3"/>
    </row>
    <row r="44" spans="1:11" ht="15.75" customHeight="1">
      <c r="A44" s="161"/>
      <c r="I44" s="2"/>
      <c r="K44" s="3"/>
    </row>
    <row r="45" spans="1:11" ht="15.75" customHeight="1">
      <c r="A45" s="161" t="s">
        <v>231</v>
      </c>
      <c r="I45" s="2"/>
      <c r="K45" s="3"/>
    </row>
    <row r="46" spans="9:11" ht="15.75">
      <c r="I46" s="2"/>
      <c r="K46" s="3"/>
    </row>
    <row r="47" spans="9:11" ht="15.75">
      <c r="I47" s="2"/>
      <c r="K47" s="3"/>
    </row>
  </sheetData>
  <sheetProtection selectLockedCells="1" selectUnlockedCells="1"/>
  <mergeCells count="18">
    <mergeCell ref="A20:F20"/>
    <mergeCell ref="E2:F2"/>
    <mergeCell ref="E4:F4"/>
    <mergeCell ref="E8:F8"/>
    <mergeCell ref="A10:F10"/>
    <mergeCell ref="A19:F19"/>
    <mergeCell ref="E17:F17"/>
    <mergeCell ref="A18:F18"/>
    <mergeCell ref="A21:F21"/>
    <mergeCell ref="A22:F22"/>
    <mergeCell ref="A29:F29"/>
    <mergeCell ref="A30:F30"/>
    <mergeCell ref="A23:F23"/>
    <mergeCell ref="A24:F24"/>
    <mergeCell ref="A25:F25"/>
    <mergeCell ref="A26:F26"/>
    <mergeCell ref="A27:F27"/>
    <mergeCell ref="A28:F28"/>
  </mergeCells>
  <printOptions horizontalCentered="1"/>
  <pageMargins left="0.1968503937007874" right="0.1968503937007874" top="0.6692913385826772" bottom="0.2362204724409449" header="0.2755905511811024" footer="0.5118110236220472"/>
  <pageSetup fitToHeight="1" fitToWidth="1" horizontalDpi="300" verticalDpi="300" orientation="landscape" paperSize="9" scale="78" r:id="rId1"/>
  <headerFooter alignWithMargins="0">
    <oddHeader>&amp;C&amp;"Arial,Normale"&amp;12Tessitura SLO -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I20"/>
  <sheetViews>
    <sheetView showGridLines="0" zoomScale="98" zoomScaleNormal="98" zoomScalePageLayoutView="0" workbookViewId="0" topLeftCell="A1">
      <selection activeCell="C22" sqref="C22"/>
    </sheetView>
  </sheetViews>
  <sheetFormatPr defaultColWidth="9.140625" defaultRowHeight="15"/>
  <cols>
    <col min="1" max="1" width="44.28125" style="182" customWidth="1"/>
    <col min="2" max="6" width="19.28125" style="182" customWidth="1"/>
    <col min="7" max="7" width="16.00390625" style="182" customWidth="1"/>
    <col min="8" max="8" width="13.8515625" style="182" customWidth="1"/>
    <col min="9" max="9" width="10.28125" style="182" bestFit="1" customWidth="1"/>
    <col min="10" max="10" width="12.7109375" style="182" bestFit="1" customWidth="1"/>
    <col min="11" max="16384" width="9.140625" style="182" customWidth="1"/>
  </cols>
  <sheetData>
    <row r="1" spans="1:7" s="267" customFormat="1" ht="41.25" customHeight="1">
      <c r="A1" s="266" t="s">
        <v>117</v>
      </c>
      <c r="B1" s="266"/>
      <c r="C1" s="266"/>
      <c r="D1" s="266"/>
      <c r="E1" s="266"/>
      <c r="F1" s="266"/>
      <c r="G1" s="266"/>
    </row>
    <row r="2" spans="1:7" s="267" customFormat="1" ht="60.75" customHeight="1">
      <c r="A2" s="268"/>
      <c r="B2" s="173" t="s">
        <v>31</v>
      </c>
      <c r="C2" s="174" t="s">
        <v>32</v>
      </c>
      <c r="D2" s="174" t="s">
        <v>33</v>
      </c>
      <c r="E2" s="174" t="s">
        <v>34</v>
      </c>
      <c r="F2" s="174" t="s">
        <v>35</v>
      </c>
      <c r="G2" s="241" t="s">
        <v>4</v>
      </c>
    </row>
    <row r="3" spans="1:8" s="267" customFormat="1" ht="24" customHeight="1">
      <c r="A3" s="269" t="s">
        <v>36</v>
      </c>
      <c r="B3" s="270"/>
      <c r="C3" s="270"/>
      <c r="D3" s="270"/>
      <c r="E3" s="270"/>
      <c r="F3" s="270"/>
      <c r="G3" s="271"/>
      <c r="H3" s="272"/>
    </row>
    <row r="4" spans="1:8" s="267" customFormat="1" ht="24" customHeight="1">
      <c r="A4" s="273" t="s">
        <v>37</v>
      </c>
      <c r="B4" s="274"/>
      <c r="C4" s="219"/>
      <c r="D4" s="219"/>
      <c r="E4" s="219"/>
      <c r="F4" s="274"/>
      <c r="G4" s="271"/>
      <c r="H4" s="275"/>
    </row>
    <row r="5" spans="1:7" s="267" customFormat="1" ht="24" customHeight="1">
      <c r="A5" s="273" t="s">
        <v>14</v>
      </c>
      <c r="B5" s="274"/>
      <c r="C5" s="219"/>
      <c r="D5" s="219"/>
      <c r="E5" s="219"/>
      <c r="F5" s="276"/>
      <c r="G5" s="277"/>
    </row>
    <row r="6" spans="1:7" s="267" customFormat="1" ht="24" customHeight="1">
      <c r="A6" s="278" t="s">
        <v>249</v>
      </c>
      <c r="B6" s="279"/>
      <c r="C6" s="280"/>
      <c r="D6" s="280"/>
      <c r="E6" s="280"/>
      <c r="F6" s="280"/>
      <c r="G6" s="281"/>
    </row>
    <row r="7" spans="1:7" s="267" customFormat="1" ht="24" customHeight="1">
      <c r="A7" s="273" t="s">
        <v>38</v>
      </c>
      <c r="B7" s="282"/>
      <c r="C7" s="283"/>
      <c r="D7" s="283"/>
      <c r="E7" s="283"/>
      <c r="F7" s="283"/>
      <c r="G7" s="284"/>
    </row>
    <row r="8" spans="1:7" s="267" customFormat="1" ht="24" customHeight="1">
      <c r="A8" s="269" t="s">
        <v>127</v>
      </c>
      <c r="B8" s="285"/>
      <c r="C8" s="285"/>
      <c r="D8" s="285"/>
      <c r="E8" s="285"/>
      <c r="F8" s="285"/>
      <c r="G8" s="271"/>
    </row>
    <row r="9" spans="1:8" s="267" customFormat="1" ht="24" customHeight="1">
      <c r="A9" s="163" t="s">
        <v>122</v>
      </c>
      <c r="B9" s="286"/>
      <c r="C9" s="254"/>
      <c r="D9" s="254"/>
      <c r="E9" s="254"/>
      <c r="F9" s="254"/>
      <c r="G9" s="287"/>
      <c r="H9" s="272"/>
    </row>
    <row r="10" spans="1:8" s="267" customFormat="1" ht="24" customHeight="1">
      <c r="A10" s="163" t="s">
        <v>173</v>
      </c>
      <c r="B10" s="164"/>
      <c r="C10" s="164"/>
      <c r="D10" s="164"/>
      <c r="E10" s="164"/>
      <c r="F10" s="164"/>
      <c r="G10" s="164"/>
      <c r="H10" s="272"/>
    </row>
    <row r="11" spans="1:8" s="267" customFormat="1" ht="24" customHeight="1">
      <c r="A11" s="288" t="s">
        <v>180</v>
      </c>
      <c r="B11" s="289"/>
      <c r="C11" s="289"/>
      <c r="D11" s="289"/>
      <c r="E11" s="289"/>
      <c r="F11" s="290"/>
      <c r="G11" s="546"/>
      <c r="H11" s="275"/>
    </row>
    <row r="12" spans="1:8" s="267" customFormat="1" ht="24" customHeight="1">
      <c r="A12" s="547" t="s">
        <v>125</v>
      </c>
      <c r="B12" s="548"/>
      <c r="C12" s="548"/>
      <c r="D12" s="548"/>
      <c r="E12" s="548"/>
      <c r="F12" s="291"/>
      <c r="G12" s="496"/>
      <c r="H12" s="272"/>
    </row>
    <row r="13" spans="1:7" ht="24" customHeight="1">
      <c r="A13" s="165" t="s">
        <v>174</v>
      </c>
      <c r="B13" s="166"/>
      <c r="C13" s="166"/>
      <c r="D13" s="166"/>
      <c r="E13" s="166"/>
      <c r="F13" s="166"/>
      <c r="G13" s="167"/>
    </row>
    <row r="15" ht="15.75">
      <c r="A15" s="225" t="s">
        <v>252</v>
      </c>
    </row>
    <row r="16" spans="1:8" ht="15.75">
      <c r="A16" s="232" t="s">
        <v>169</v>
      </c>
      <c r="B16" s="326"/>
      <c r="C16" s="233"/>
      <c r="D16" s="233"/>
      <c r="E16" s="233"/>
      <c r="F16" s="233"/>
      <c r="G16" s="170"/>
      <c r="H16" s="170"/>
    </row>
    <row r="17" spans="1:9" ht="15.75">
      <c r="A17" s="232" t="s">
        <v>170</v>
      </c>
      <c r="B17" s="327"/>
      <c r="C17" s="234"/>
      <c r="D17" s="234"/>
      <c r="E17" s="234"/>
      <c r="F17" s="234"/>
      <c r="G17" s="235"/>
      <c r="H17" s="170"/>
      <c r="I17" s="170"/>
    </row>
    <row r="18" spans="1:6" ht="15.75">
      <c r="A18" s="236" t="s">
        <v>234</v>
      </c>
      <c r="B18" s="237"/>
      <c r="C18" s="237"/>
      <c r="D18" s="237"/>
      <c r="E18" s="237"/>
      <c r="F18" s="237"/>
    </row>
    <row r="19" spans="1:6" ht="15.75">
      <c r="A19" s="533" t="s">
        <v>175</v>
      </c>
      <c r="B19" s="534"/>
      <c r="C19" s="535"/>
      <c r="D19" s="534"/>
      <c r="E19" s="534"/>
      <c r="F19" s="534"/>
    </row>
    <row r="20" ht="15.75">
      <c r="B20" s="495"/>
    </row>
  </sheetData>
  <sheetProtection selectLockedCells="1" selectUnlockedCells="1"/>
  <printOptions horizontalCentered="1"/>
  <pageMargins left="0.1968503937007874" right="0.1968503937007874" top="0.6692913385826772" bottom="0.2362204724409449" header="0.2755905511811024" footer="0.5118110236220472"/>
  <pageSetup fitToHeight="1" fitToWidth="1" horizontalDpi="300" verticalDpi="300" orientation="landscape" paperSize="9" scale="94" r:id="rId1"/>
  <headerFooter alignWithMargins="0">
    <oddHeader>&amp;C&amp;"Arial,Normale"&amp;12Tessitura SLO 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H21"/>
  <sheetViews>
    <sheetView showGridLines="0" zoomScalePageLayoutView="0" workbookViewId="0" topLeftCell="A1">
      <selection activeCell="B3" sqref="B3:H22"/>
    </sheetView>
  </sheetViews>
  <sheetFormatPr defaultColWidth="10.28125" defaultRowHeight="15"/>
  <cols>
    <col min="1" max="1" width="51.57421875" style="170" customWidth="1"/>
    <col min="2" max="6" width="19.421875" style="170" customWidth="1"/>
    <col min="7" max="7" width="17.00390625" style="170" customWidth="1"/>
    <col min="8" max="16384" width="10.28125" style="170" customWidth="1"/>
  </cols>
  <sheetData>
    <row r="1" spans="1:7" ht="40.5" customHeight="1">
      <c r="A1" s="238" t="s">
        <v>128</v>
      </c>
      <c r="B1" s="238"/>
      <c r="C1" s="238"/>
      <c r="D1" s="238"/>
      <c r="E1" s="238"/>
      <c r="F1" s="238"/>
      <c r="G1" s="238"/>
    </row>
    <row r="2" spans="1:7" ht="54.75" customHeight="1">
      <c r="A2" s="239"/>
      <c r="B2" s="240" t="s">
        <v>31</v>
      </c>
      <c r="C2" s="174" t="s">
        <v>32</v>
      </c>
      <c r="D2" s="174" t="s">
        <v>33</v>
      </c>
      <c r="E2" s="174" t="s">
        <v>34</v>
      </c>
      <c r="F2" s="174" t="s">
        <v>35</v>
      </c>
      <c r="G2" s="241" t="s">
        <v>4</v>
      </c>
    </row>
    <row r="3" spans="1:8" ht="22.5" customHeight="1">
      <c r="A3" s="242" t="s">
        <v>36</v>
      </c>
      <c r="B3" s="243"/>
      <c r="C3" s="243"/>
      <c r="D3" s="243"/>
      <c r="E3" s="243"/>
      <c r="F3" s="243"/>
      <c r="G3" s="244"/>
      <c r="H3" s="245"/>
    </row>
    <row r="4" spans="1:7" ht="22.5" customHeight="1">
      <c r="A4" s="246" t="s">
        <v>37</v>
      </c>
      <c r="B4" s="247"/>
      <c r="C4" s="248"/>
      <c r="D4" s="248"/>
      <c r="E4" s="248"/>
      <c r="F4" s="248"/>
      <c r="G4" s="249"/>
    </row>
    <row r="5" spans="1:7" ht="22.5" customHeight="1">
      <c r="A5" s="246" t="s">
        <v>14</v>
      </c>
      <c r="B5" s="247"/>
      <c r="C5" s="248"/>
      <c r="D5" s="248"/>
      <c r="E5" s="248"/>
      <c r="F5" s="248"/>
      <c r="G5" s="249"/>
    </row>
    <row r="6" spans="1:7" ht="22.5" customHeight="1">
      <c r="A6" s="246" t="s">
        <v>16</v>
      </c>
      <c r="B6" s="247"/>
      <c r="C6" s="248"/>
      <c r="D6" s="248"/>
      <c r="E6" s="248"/>
      <c r="F6" s="248"/>
      <c r="G6" s="249"/>
    </row>
    <row r="7" spans="1:7" ht="22.5" customHeight="1">
      <c r="A7" s="246" t="s">
        <v>249</v>
      </c>
      <c r="B7" s="247"/>
      <c r="C7" s="248"/>
      <c r="D7" s="248"/>
      <c r="E7" s="248"/>
      <c r="F7" s="248"/>
      <c r="G7" s="249"/>
    </row>
    <row r="8" spans="1:7" ht="22.5" customHeight="1">
      <c r="A8" s="242" t="s">
        <v>127</v>
      </c>
      <c r="B8" s="250"/>
      <c r="C8" s="251"/>
      <c r="D8" s="251"/>
      <c r="E8" s="251"/>
      <c r="F8" s="251"/>
      <c r="G8" s="244"/>
    </row>
    <row r="9" spans="1:8" ht="22.5" customHeight="1">
      <c r="A9" s="252" t="s">
        <v>122</v>
      </c>
      <c r="B9" s="253"/>
      <c r="C9" s="254"/>
      <c r="D9" s="254"/>
      <c r="E9" s="254"/>
      <c r="F9" s="254"/>
      <c r="G9" s="255"/>
      <c r="H9" s="245"/>
    </row>
    <row r="10" spans="1:7" ht="22.5" customHeight="1">
      <c r="A10" s="256" t="s">
        <v>126</v>
      </c>
      <c r="B10" s="257"/>
      <c r="C10" s="258"/>
      <c r="D10" s="258"/>
      <c r="E10" s="565"/>
      <c r="F10" s="565"/>
      <c r="G10" s="249"/>
    </row>
    <row r="11" spans="1:8" ht="22.5" customHeight="1">
      <c r="A11" s="252" t="s">
        <v>123</v>
      </c>
      <c r="B11" s="259"/>
      <c r="C11" s="260"/>
      <c r="D11" s="260"/>
      <c r="E11" s="566"/>
      <c r="F11" s="566"/>
      <c r="G11" s="255"/>
      <c r="H11" s="245"/>
    </row>
    <row r="12" spans="1:7" ht="22.5" customHeight="1">
      <c r="A12" s="261" t="s">
        <v>124</v>
      </c>
      <c r="B12" s="262"/>
      <c r="C12" s="263"/>
      <c r="D12" s="263"/>
      <c r="E12" s="263"/>
      <c r="F12" s="264"/>
      <c r="G12" s="265"/>
    </row>
    <row r="13" spans="1:8" ht="22.5" customHeight="1">
      <c r="A13" s="549" t="s">
        <v>142</v>
      </c>
      <c r="B13" s="551"/>
      <c r="C13" s="551"/>
      <c r="D13" s="551"/>
      <c r="E13" s="551"/>
      <c r="F13" s="567"/>
      <c r="G13" s="568"/>
      <c r="H13" s="245"/>
    </row>
    <row r="15" spans="1:7" ht="15.75">
      <c r="A15" s="549" t="s">
        <v>141</v>
      </c>
      <c r="B15" s="551"/>
      <c r="C15" s="551"/>
      <c r="D15" s="551"/>
      <c r="E15" s="551"/>
      <c r="F15" s="567"/>
      <c r="G15" s="568"/>
    </row>
    <row r="17" ht="15.75">
      <c r="A17" s="225" t="s">
        <v>187</v>
      </c>
    </row>
    <row r="18" spans="1:6" ht="15.75">
      <c r="A18" s="232" t="s">
        <v>169</v>
      </c>
      <c r="B18" s="326"/>
      <c r="C18" s="233"/>
      <c r="D18" s="233"/>
      <c r="E18" s="233"/>
      <c r="F18" s="233"/>
    </row>
    <row r="19" spans="1:7" ht="15.75">
      <c r="A19" s="232" t="s">
        <v>170</v>
      </c>
      <c r="B19" s="327"/>
      <c r="C19" s="234"/>
      <c r="D19" s="234"/>
      <c r="E19" s="234"/>
      <c r="F19" s="234"/>
      <c r="G19" s="235"/>
    </row>
    <row r="20" spans="1:7" ht="15.75">
      <c r="A20" s="236" t="s">
        <v>189</v>
      </c>
      <c r="B20" s="237"/>
      <c r="C20" s="237"/>
      <c r="D20" s="237"/>
      <c r="E20" s="237"/>
      <c r="F20" s="237"/>
      <c r="G20" s="182"/>
    </row>
    <row r="21" spans="1:7" ht="15.75">
      <c r="A21" s="236" t="s">
        <v>176</v>
      </c>
      <c r="B21" s="237"/>
      <c r="C21" s="536"/>
      <c r="D21" s="237"/>
      <c r="E21" s="237"/>
      <c r="F21" s="237"/>
      <c r="G21" s="182"/>
    </row>
  </sheetData>
  <sheetProtection selectLockedCells="1" selectUnlockedCells="1"/>
  <mergeCells count="4">
    <mergeCell ref="E10:F10"/>
    <mergeCell ref="E11:F11"/>
    <mergeCell ref="F13:G13"/>
    <mergeCell ref="F15:G15"/>
  </mergeCells>
  <printOptions horizontalCentered="1"/>
  <pageMargins left="0.1968503937007874" right="0.1968503937007874" top="0.6692913385826772" bottom="0.2362204724409449" header="0.2755905511811024" footer="0.5118110236220472"/>
  <pageSetup fitToHeight="1" fitToWidth="1" horizontalDpi="300" verticalDpi="300" orientation="landscape" paperSize="9" scale="82" r:id="rId1"/>
  <headerFooter alignWithMargins="0">
    <oddHeader>&amp;C&amp;"Arial,Normale"&amp;12Tessitura SLO 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IV35"/>
  <sheetViews>
    <sheetView showGridLines="0" zoomScalePageLayoutView="0" workbookViewId="0" topLeftCell="A8">
      <selection activeCell="G35" sqref="G35"/>
    </sheetView>
  </sheetViews>
  <sheetFormatPr defaultColWidth="9.140625" defaultRowHeight="15"/>
  <cols>
    <col min="1" max="1" width="45.7109375" style="182" customWidth="1"/>
    <col min="2" max="2" width="27.00390625" style="182" customWidth="1"/>
    <col min="3" max="3" width="27.140625" style="182" customWidth="1"/>
    <col min="4" max="4" width="24.421875" style="182" customWidth="1"/>
    <col min="5" max="5" width="25.140625" style="182" customWidth="1"/>
    <col min="6" max="6" width="27.140625" style="182" customWidth="1"/>
    <col min="7" max="7" width="21.57421875" style="182" customWidth="1"/>
    <col min="8" max="16384" width="9.140625" style="182" customWidth="1"/>
  </cols>
  <sheetData>
    <row r="1" spans="1:7" ht="27" customHeight="1">
      <c r="A1" s="569" t="s">
        <v>132</v>
      </c>
      <c r="B1" s="569"/>
      <c r="C1" s="569"/>
      <c r="D1" s="569"/>
      <c r="E1" s="569"/>
      <c r="F1" s="569"/>
      <c r="G1" s="569"/>
    </row>
    <row r="2" spans="1:7" ht="43.5" customHeight="1">
      <c r="A2" s="211"/>
      <c r="B2" s="212" t="s">
        <v>31</v>
      </c>
      <c r="C2" s="212" t="s">
        <v>32</v>
      </c>
      <c r="D2" s="212" t="s">
        <v>33</v>
      </c>
      <c r="E2" s="212" t="s">
        <v>34</v>
      </c>
      <c r="F2" s="212" t="s">
        <v>35</v>
      </c>
      <c r="G2" s="213" t="s">
        <v>39</v>
      </c>
    </row>
    <row r="3" spans="1:256" ht="23.25" customHeight="1">
      <c r="A3" s="214" t="s">
        <v>36</v>
      </c>
      <c r="B3" s="296"/>
      <c r="C3" s="296"/>
      <c r="D3" s="296"/>
      <c r="E3" s="296"/>
      <c r="F3" s="296"/>
      <c r="G3" s="29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/>
      <c r="HW3" s="217"/>
      <c r="HX3" s="217"/>
      <c r="HY3" s="217"/>
      <c r="HZ3" s="217"/>
      <c r="IA3" s="217"/>
      <c r="IB3" s="217"/>
      <c r="IC3" s="217"/>
      <c r="ID3" s="217"/>
      <c r="IE3" s="217"/>
      <c r="IF3" s="217"/>
      <c r="IG3" s="217"/>
      <c r="IH3" s="217"/>
      <c r="II3" s="217"/>
      <c r="IJ3" s="217"/>
      <c r="IK3" s="217"/>
      <c r="IL3" s="217"/>
      <c r="IM3" s="217"/>
      <c r="IN3" s="217"/>
      <c r="IO3" s="217"/>
      <c r="IP3" s="217"/>
      <c r="IQ3" s="217"/>
      <c r="IR3" s="217"/>
      <c r="IS3" s="217"/>
      <c r="IT3" s="217"/>
      <c r="IU3" s="217"/>
      <c r="IV3" s="217"/>
    </row>
    <row r="4" spans="1:256" ht="23.25" customHeight="1">
      <c r="A4" s="313" t="s">
        <v>75</v>
      </c>
      <c r="B4" s="298"/>
      <c r="C4" s="298"/>
      <c r="D4" s="298"/>
      <c r="E4" s="298"/>
      <c r="F4" s="298"/>
      <c r="G4" s="29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  <c r="HU4" s="217"/>
      <c r="HV4" s="217"/>
      <c r="HW4" s="217"/>
      <c r="HX4" s="217"/>
      <c r="HY4" s="217"/>
      <c r="HZ4" s="217"/>
      <c r="IA4" s="217"/>
      <c r="IB4" s="217"/>
      <c r="IC4" s="217"/>
      <c r="ID4" s="217"/>
      <c r="IE4" s="217"/>
      <c r="IF4" s="217"/>
      <c r="IG4" s="217"/>
      <c r="IH4" s="217"/>
      <c r="II4" s="217"/>
      <c r="IJ4" s="217"/>
      <c r="IK4" s="217"/>
      <c r="IL4" s="217"/>
      <c r="IM4" s="217"/>
      <c r="IN4" s="217"/>
      <c r="IO4" s="217"/>
      <c r="IP4" s="217"/>
      <c r="IQ4" s="217"/>
      <c r="IR4" s="217"/>
      <c r="IS4" s="217"/>
      <c r="IT4" s="217"/>
      <c r="IU4" s="217"/>
      <c r="IV4" s="217"/>
    </row>
    <row r="5" spans="1:256" ht="23.25" customHeight="1">
      <c r="A5" s="313" t="s">
        <v>76</v>
      </c>
      <c r="B5" s="298"/>
      <c r="C5" s="219"/>
      <c r="D5" s="219"/>
      <c r="E5" s="219"/>
      <c r="F5" s="219"/>
      <c r="G5" s="29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  <c r="FL5" s="217"/>
      <c r="FM5" s="217"/>
      <c r="FN5" s="217"/>
      <c r="FO5" s="217"/>
      <c r="FP5" s="217"/>
      <c r="FQ5" s="217"/>
      <c r="FR5" s="217"/>
      <c r="FS5" s="217"/>
      <c r="FT5" s="217"/>
      <c r="FU5" s="217"/>
      <c r="FV5" s="217"/>
      <c r="FW5" s="217"/>
      <c r="FX5" s="217"/>
      <c r="FY5" s="217"/>
      <c r="FZ5" s="217"/>
      <c r="GA5" s="217"/>
      <c r="GB5" s="217"/>
      <c r="GC5" s="217"/>
      <c r="GD5" s="217"/>
      <c r="GE5" s="217"/>
      <c r="GF5" s="217"/>
      <c r="GG5" s="217"/>
      <c r="GH5" s="217"/>
      <c r="GI5" s="217"/>
      <c r="GJ5" s="217"/>
      <c r="GK5" s="217"/>
      <c r="GL5" s="217"/>
      <c r="GM5" s="217"/>
      <c r="GN5" s="217"/>
      <c r="GO5" s="217"/>
      <c r="GP5" s="217"/>
      <c r="GQ5" s="217"/>
      <c r="GR5" s="217"/>
      <c r="GS5" s="217"/>
      <c r="GT5" s="217"/>
      <c r="GU5" s="217"/>
      <c r="GV5" s="217"/>
      <c r="GW5" s="217"/>
      <c r="GX5" s="217"/>
      <c r="GY5" s="217"/>
      <c r="GZ5" s="217"/>
      <c r="HA5" s="217"/>
      <c r="HB5" s="217"/>
      <c r="HC5" s="217"/>
      <c r="HD5" s="217"/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217"/>
      <c r="HV5" s="217"/>
      <c r="HW5" s="217"/>
      <c r="HX5" s="217"/>
      <c r="HY5" s="217"/>
      <c r="HZ5" s="217"/>
      <c r="IA5" s="217"/>
      <c r="IB5" s="217"/>
      <c r="IC5" s="217"/>
      <c r="ID5" s="217"/>
      <c r="IE5" s="217"/>
      <c r="IF5" s="217"/>
      <c r="IG5" s="217"/>
      <c r="IH5" s="217"/>
      <c r="II5" s="217"/>
      <c r="IJ5" s="217"/>
      <c r="IK5" s="217"/>
      <c r="IL5" s="217"/>
      <c r="IM5" s="217"/>
      <c r="IN5" s="217"/>
      <c r="IO5" s="217"/>
      <c r="IP5" s="217"/>
      <c r="IQ5" s="217"/>
      <c r="IR5" s="217"/>
      <c r="IS5" s="217"/>
      <c r="IT5" s="217"/>
      <c r="IU5" s="217"/>
      <c r="IV5" s="217"/>
    </row>
    <row r="6" spans="1:256" ht="23.25" customHeight="1">
      <c r="A6" s="313" t="s">
        <v>250</v>
      </c>
      <c r="B6" s="296"/>
      <c r="C6" s="296"/>
      <c r="D6" s="296"/>
      <c r="E6" s="296"/>
      <c r="F6" s="296"/>
      <c r="G6" s="29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7"/>
      <c r="FV6" s="217"/>
      <c r="FW6" s="217"/>
      <c r="FX6" s="217"/>
      <c r="FY6" s="217"/>
      <c r="FZ6" s="217"/>
      <c r="GA6" s="217"/>
      <c r="GB6" s="217"/>
      <c r="GC6" s="217"/>
      <c r="GD6" s="217"/>
      <c r="GE6" s="217"/>
      <c r="GF6" s="217"/>
      <c r="GG6" s="217"/>
      <c r="GH6" s="217"/>
      <c r="GI6" s="217"/>
      <c r="GJ6" s="217"/>
      <c r="GK6" s="217"/>
      <c r="GL6" s="217"/>
      <c r="GM6" s="217"/>
      <c r="GN6" s="217"/>
      <c r="GO6" s="217"/>
      <c r="GP6" s="217"/>
      <c r="GQ6" s="217"/>
      <c r="GR6" s="217"/>
      <c r="GS6" s="217"/>
      <c r="GT6" s="217"/>
      <c r="GU6" s="217"/>
      <c r="GV6" s="217"/>
      <c r="GW6" s="217"/>
      <c r="GX6" s="217"/>
      <c r="GY6" s="217"/>
      <c r="GZ6" s="217"/>
      <c r="HA6" s="217"/>
      <c r="HB6" s="217"/>
      <c r="HC6" s="217"/>
      <c r="HD6" s="217"/>
      <c r="HE6" s="217"/>
      <c r="HF6" s="217"/>
      <c r="HG6" s="217"/>
      <c r="HH6" s="217"/>
      <c r="HI6" s="217"/>
      <c r="HJ6" s="217"/>
      <c r="HK6" s="217"/>
      <c r="HL6" s="217"/>
      <c r="HM6" s="217"/>
      <c r="HN6" s="217"/>
      <c r="HO6" s="217"/>
      <c r="HP6" s="217"/>
      <c r="HQ6" s="217"/>
      <c r="HR6" s="217"/>
      <c r="HS6" s="217"/>
      <c r="HT6" s="217"/>
      <c r="HU6" s="217"/>
      <c r="HV6" s="217"/>
      <c r="HW6" s="217"/>
      <c r="HX6" s="217"/>
      <c r="HY6" s="217"/>
      <c r="HZ6" s="217"/>
      <c r="IA6" s="217"/>
      <c r="IB6" s="217"/>
      <c r="IC6" s="217"/>
      <c r="ID6" s="217"/>
      <c r="IE6" s="217"/>
      <c r="IF6" s="217"/>
      <c r="IG6" s="217"/>
      <c r="IH6" s="217"/>
      <c r="II6" s="217"/>
      <c r="IJ6" s="217"/>
      <c r="IK6" s="217"/>
      <c r="IL6" s="217"/>
      <c r="IM6" s="217"/>
      <c r="IN6" s="217"/>
      <c r="IO6" s="217"/>
      <c r="IP6" s="217"/>
      <c r="IQ6" s="217"/>
      <c r="IR6" s="217"/>
      <c r="IS6" s="217"/>
      <c r="IT6" s="217"/>
      <c r="IU6" s="217"/>
      <c r="IV6" s="217"/>
    </row>
    <row r="7" spans="1:256" ht="23.25" customHeight="1">
      <c r="A7" s="220" t="s">
        <v>112</v>
      </c>
      <c r="B7" s="299"/>
      <c r="C7" s="299"/>
      <c r="D7" s="299"/>
      <c r="E7" s="299"/>
      <c r="F7" s="299"/>
      <c r="G7" s="300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217"/>
      <c r="IJ7" s="217"/>
      <c r="IK7" s="217"/>
      <c r="IL7" s="217"/>
      <c r="IM7" s="217"/>
      <c r="IN7" s="217"/>
      <c r="IO7" s="217"/>
      <c r="IP7" s="217"/>
      <c r="IQ7" s="217"/>
      <c r="IR7" s="217"/>
      <c r="IS7" s="217"/>
      <c r="IT7" s="217"/>
      <c r="IU7" s="217"/>
      <c r="IV7" s="217"/>
    </row>
    <row r="8" spans="1:256" ht="23.25" customHeight="1">
      <c r="A8" s="313" t="s">
        <v>147</v>
      </c>
      <c r="B8" s="296"/>
      <c r="C8" s="296"/>
      <c r="D8" s="296"/>
      <c r="E8" s="296"/>
      <c r="F8" s="296"/>
      <c r="G8" s="29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217"/>
      <c r="HA8" s="217"/>
      <c r="HB8" s="217"/>
      <c r="HC8" s="217"/>
      <c r="HD8" s="217"/>
      <c r="HE8" s="217"/>
      <c r="HF8" s="217"/>
      <c r="HG8" s="217"/>
      <c r="HH8" s="217"/>
      <c r="HI8" s="217"/>
      <c r="HJ8" s="217"/>
      <c r="HK8" s="217"/>
      <c r="HL8" s="217"/>
      <c r="HM8" s="217"/>
      <c r="HN8" s="217"/>
      <c r="HO8" s="217"/>
      <c r="HP8" s="217"/>
      <c r="HQ8" s="217"/>
      <c r="HR8" s="217"/>
      <c r="HS8" s="217"/>
      <c r="HT8" s="217"/>
      <c r="HU8" s="217"/>
      <c r="HV8" s="217"/>
      <c r="HW8" s="217"/>
      <c r="HX8" s="217"/>
      <c r="HY8" s="217"/>
      <c r="HZ8" s="217"/>
      <c r="IA8" s="217"/>
      <c r="IB8" s="217"/>
      <c r="IC8" s="217"/>
      <c r="ID8" s="217"/>
      <c r="IE8" s="217"/>
      <c r="IF8" s="217"/>
      <c r="IG8" s="217"/>
      <c r="IH8" s="217"/>
      <c r="II8" s="217"/>
      <c r="IJ8" s="217"/>
      <c r="IK8" s="217"/>
      <c r="IL8" s="217"/>
      <c r="IM8" s="217"/>
      <c r="IN8" s="217"/>
      <c r="IO8" s="217"/>
      <c r="IP8" s="217"/>
      <c r="IQ8" s="217"/>
      <c r="IR8" s="217"/>
      <c r="IS8" s="217"/>
      <c r="IT8" s="217"/>
      <c r="IU8" s="217"/>
      <c r="IV8" s="217"/>
    </row>
    <row r="9" spans="1:256" ht="23.25" customHeight="1">
      <c r="A9" s="537" t="s">
        <v>77</v>
      </c>
      <c r="B9" s="296"/>
      <c r="C9" s="296"/>
      <c r="D9" s="296"/>
      <c r="E9" s="296"/>
      <c r="F9" s="296"/>
      <c r="G9" s="314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  <c r="GO9" s="217"/>
      <c r="GP9" s="217"/>
      <c r="GQ9" s="217"/>
      <c r="GR9" s="217"/>
      <c r="GS9" s="217"/>
      <c r="GT9" s="217"/>
      <c r="GU9" s="217"/>
      <c r="GV9" s="217"/>
      <c r="GW9" s="217"/>
      <c r="GX9" s="217"/>
      <c r="GY9" s="217"/>
      <c r="GZ9" s="217"/>
      <c r="HA9" s="217"/>
      <c r="HB9" s="217"/>
      <c r="HC9" s="217"/>
      <c r="HD9" s="217"/>
      <c r="HE9" s="217"/>
      <c r="HF9" s="217"/>
      <c r="HG9" s="217"/>
      <c r="HH9" s="217"/>
      <c r="HI9" s="217"/>
      <c r="HJ9" s="217"/>
      <c r="HK9" s="217"/>
      <c r="HL9" s="217"/>
      <c r="HM9" s="217"/>
      <c r="HN9" s="217"/>
      <c r="HO9" s="217"/>
      <c r="HP9" s="217"/>
      <c r="HQ9" s="217"/>
      <c r="HR9" s="217"/>
      <c r="HS9" s="217"/>
      <c r="HT9" s="217"/>
      <c r="HU9" s="217"/>
      <c r="HV9" s="217"/>
      <c r="HW9" s="217"/>
      <c r="HX9" s="217"/>
      <c r="HY9" s="217"/>
      <c r="HZ9" s="217"/>
      <c r="IA9" s="217"/>
      <c r="IB9" s="217"/>
      <c r="IC9" s="217"/>
      <c r="ID9" s="217"/>
      <c r="IE9" s="217"/>
      <c r="IF9" s="217"/>
      <c r="IG9" s="217"/>
      <c r="IH9" s="217"/>
      <c r="II9" s="217"/>
      <c r="IJ9" s="217"/>
      <c r="IK9" s="217"/>
      <c r="IL9" s="217"/>
      <c r="IM9" s="217"/>
      <c r="IN9" s="217"/>
      <c r="IO9" s="217"/>
      <c r="IP9" s="217"/>
      <c r="IQ9" s="217"/>
      <c r="IR9" s="217"/>
      <c r="IS9" s="217"/>
      <c r="IT9" s="217"/>
      <c r="IU9" s="217"/>
      <c r="IV9" s="217"/>
    </row>
    <row r="10" spans="1:256" ht="23.25" customHeight="1">
      <c r="A10" s="224" t="s">
        <v>113</v>
      </c>
      <c r="B10" s="299"/>
      <c r="C10" s="299"/>
      <c r="D10" s="299"/>
      <c r="E10" s="299"/>
      <c r="F10" s="299"/>
      <c r="G10" s="300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7"/>
      <c r="GT10" s="217"/>
      <c r="GU10" s="217"/>
      <c r="GV10" s="217"/>
      <c r="GW10" s="217"/>
      <c r="GX10" s="217"/>
      <c r="GY10" s="217"/>
      <c r="GZ10" s="217"/>
      <c r="HA10" s="217"/>
      <c r="HB10" s="217"/>
      <c r="HC10" s="217"/>
      <c r="HD10" s="217"/>
      <c r="HE10" s="217"/>
      <c r="HF10" s="217"/>
      <c r="HG10" s="217"/>
      <c r="HH10" s="217"/>
      <c r="HI10" s="217"/>
      <c r="HJ10" s="217"/>
      <c r="HK10" s="217"/>
      <c r="HL10" s="217"/>
      <c r="HM10" s="217"/>
      <c r="HN10" s="217"/>
      <c r="HO10" s="217"/>
      <c r="HP10" s="217"/>
      <c r="HQ10" s="217"/>
      <c r="HR10" s="217"/>
      <c r="HS10" s="217"/>
      <c r="HT10" s="217"/>
      <c r="HU10" s="217"/>
      <c r="HV10" s="217"/>
      <c r="HW10" s="217"/>
      <c r="HX10" s="217"/>
      <c r="HY10" s="217"/>
      <c r="HZ10" s="217"/>
      <c r="IA10" s="217"/>
      <c r="IB10" s="217"/>
      <c r="IC10" s="217"/>
      <c r="ID10" s="217"/>
      <c r="IE10" s="217"/>
      <c r="IF10" s="217"/>
      <c r="IG10" s="217"/>
      <c r="IH10" s="217"/>
      <c r="II10" s="217"/>
      <c r="IJ10" s="217"/>
      <c r="IK10" s="217"/>
      <c r="IL10" s="217"/>
      <c r="IM10" s="217"/>
      <c r="IN10" s="217"/>
      <c r="IO10" s="217"/>
      <c r="IP10" s="217"/>
      <c r="IQ10" s="217"/>
      <c r="IR10" s="217"/>
      <c r="IS10" s="217"/>
      <c r="IT10" s="217"/>
      <c r="IU10" s="217"/>
      <c r="IV10" s="217"/>
    </row>
    <row r="11" spans="1:8" ht="23.25" customHeight="1">
      <c r="A11" s="226" t="s">
        <v>78</v>
      </c>
      <c r="B11" s="227"/>
      <c r="C11" s="227"/>
      <c r="D11" s="227"/>
      <c r="E11" s="227"/>
      <c r="F11" s="227"/>
      <c r="G11" s="228"/>
      <c r="H11" s="229"/>
    </row>
    <row r="12" ht="15.75">
      <c r="G12" s="231"/>
    </row>
    <row r="13" spans="1:7" ht="18" customHeight="1">
      <c r="A13" s="549" t="s">
        <v>141</v>
      </c>
      <c r="B13" s="550"/>
      <c r="C13" s="551"/>
      <c r="D13" s="551"/>
      <c r="E13" s="551"/>
      <c r="F13" s="567"/>
      <c r="G13" s="568"/>
    </row>
    <row r="14" spans="1:7" ht="18" customHeight="1">
      <c r="A14" s="549" t="s">
        <v>142</v>
      </c>
      <c r="B14" s="550"/>
      <c r="C14" s="551"/>
      <c r="D14" s="551"/>
      <c r="E14" s="551"/>
      <c r="F14" s="567"/>
      <c r="G14" s="568"/>
    </row>
    <row r="16" ht="15.75">
      <c r="A16" s="225" t="s">
        <v>196</v>
      </c>
    </row>
    <row r="17" spans="1:11" ht="15.75">
      <c r="A17" s="232" t="s">
        <v>169</v>
      </c>
      <c r="B17" s="326"/>
      <c r="C17" s="233"/>
      <c r="D17" s="233"/>
      <c r="E17" s="233"/>
      <c r="F17" s="233"/>
      <c r="G17" s="170"/>
      <c r="H17" s="170"/>
      <c r="I17" s="170"/>
      <c r="J17" s="170"/>
      <c r="K17" s="170"/>
    </row>
    <row r="18" spans="1:11" ht="15.75">
      <c r="A18" s="232" t="s">
        <v>170</v>
      </c>
      <c r="B18" s="327"/>
      <c r="C18" s="234"/>
      <c r="D18" s="234"/>
      <c r="E18" s="234"/>
      <c r="F18" s="234"/>
      <c r="G18" s="235"/>
      <c r="H18" s="170"/>
      <c r="I18" s="170"/>
      <c r="J18" s="170"/>
      <c r="K18" s="170"/>
    </row>
    <row r="19" spans="1:11" ht="15.75">
      <c r="A19" s="236" t="s">
        <v>188</v>
      </c>
      <c r="B19" s="237"/>
      <c r="C19" s="237"/>
      <c r="D19" s="237"/>
      <c r="E19" s="237"/>
      <c r="F19" s="237"/>
      <c r="H19" s="170"/>
      <c r="I19" s="170"/>
      <c r="J19" s="170"/>
      <c r="K19" s="170"/>
    </row>
    <row r="20" spans="1:11" ht="15.75">
      <c r="A20" s="236" t="s">
        <v>177</v>
      </c>
      <c r="B20" s="237"/>
      <c r="C20" s="536"/>
      <c r="D20" s="237"/>
      <c r="E20" s="237"/>
      <c r="F20" s="237"/>
      <c r="H20" s="170"/>
      <c r="I20" s="170"/>
      <c r="J20" s="170"/>
      <c r="K20" s="170"/>
    </row>
    <row r="24" ht="15.75">
      <c r="A24" s="225" t="s">
        <v>198</v>
      </c>
    </row>
    <row r="25" ht="15.75">
      <c r="A25" s="225" t="s">
        <v>199</v>
      </c>
    </row>
    <row r="26" ht="15.75">
      <c r="A26" s="225" t="s">
        <v>200</v>
      </c>
    </row>
    <row r="28" spans="1:7" ht="15.75">
      <c r="A28" s="308" t="s">
        <v>195</v>
      </c>
      <c r="B28" s="308"/>
      <c r="C28" s="308"/>
      <c r="D28" s="308"/>
      <c r="E28" s="308"/>
      <c r="F28" s="308"/>
      <c r="G28" s="309">
        <f>'3 Base unica'!C21</f>
        <v>0</v>
      </c>
    </row>
    <row r="30" spans="1:6" ht="15.75">
      <c r="A30" s="304" t="s">
        <v>192</v>
      </c>
      <c r="B30" s="234">
        <f>Dati!B4</f>
        <v>7500</v>
      </c>
      <c r="C30" s="234">
        <f>Dati!C4</f>
        <v>17000</v>
      </c>
      <c r="D30" s="234">
        <f>Dati!D4</f>
        <v>15000</v>
      </c>
      <c r="E30" s="302">
        <f>Dati!E4</f>
        <v>18700</v>
      </c>
      <c r="F30" s="301"/>
    </row>
    <row r="31" spans="1:6" ht="15.75">
      <c r="A31" s="305" t="s">
        <v>193</v>
      </c>
      <c r="B31" s="234">
        <f>Dati!B7</f>
        <v>6000</v>
      </c>
      <c r="C31" s="234">
        <f>Dati!C7</f>
        <v>14000.000000000002</v>
      </c>
      <c r="D31" s="234">
        <f>Dati!D7</f>
        <v>13300.000000000002</v>
      </c>
      <c r="E31" s="302">
        <f>Dati!E7+Dati!F7</f>
        <v>18700</v>
      </c>
      <c r="F31" s="301"/>
    </row>
    <row r="32" spans="1:6" ht="15.75">
      <c r="A32" s="305" t="s">
        <v>12</v>
      </c>
      <c r="B32" s="303">
        <f>B30-B31</f>
        <v>1500</v>
      </c>
      <c r="C32" s="303">
        <f>C30-C31</f>
        <v>2999.999999999998</v>
      </c>
      <c r="D32" s="303">
        <f>D30-D31</f>
        <v>1699.9999999999982</v>
      </c>
      <c r="E32" s="307">
        <f>E30-E31</f>
        <v>0</v>
      </c>
      <c r="F32" s="306"/>
    </row>
    <row r="33" spans="1:7" ht="15.75">
      <c r="A33" s="236" t="s">
        <v>194</v>
      </c>
      <c r="B33" s="310">
        <f>B32*$G$28</f>
        <v>0</v>
      </c>
      <c r="C33" s="310">
        <f>C32*$G$28</f>
        <v>0</v>
      </c>
      <c r="D33" s="310">
        <f>D32*$G$28</f>
        <v>0</v>
      </c>
      <c r="E33" s="311">
        <f>E32*$G$28</f>
        <v>0</v>
      </c>
      <c r="F33" s="312"/>
      <c r="G33" s="310">
        <f>SUM(B33:F33)</f>
        <v>0</v>
      </c>
    </row>
    <row r="35" spans="1:10" ht="15.75">
      <c r="A35" s="316" t="s">
        <v>201</v>
      </c>
      <c r="B35" s="308"/>
      <c r="C35" s="308"/>
      <c r="D35" s="308"/>
      <c r="E35" s="308"/>
      <c r="F35" s="308"/>
      <c r="G35" s="315">
        <f>G9+G33</f>
        <v>0</v>
      </c>
      <c r="I35" s="230">
        <f>'3 Base unica'!C17</f>
        <v>0</v>
      </c>
      <c r="J35" s="225" t="s">
        <v>197</v>
      </c>
    </row>
  </sheetData>
  <sheetProtection selectLockedCells="1" selectUnlockedCells="1"/>
  <mergeCells count="3">
    <mergeCell ref="A1:G1"/>
    <mergeCell ref="F13:G13"/>
    <mergeCell ref="F14:G14"/>
  </mergeCells>
  <printOptions horizontalCentered="1"/>
  <pageMargins left="0.1968503937007874" right="0.1968503937007874" top="0.6692913385826772" bottom="0.2362204724409449" header="0.2755905511811024" footer="0.5118110236220472"/>
  <pageSetup fitToHeight="1" fitToWidth="1" horizontalDpi="300" verticalDpi="300" orientation="landscape" paperSize="9" scale="73" r:id="rId1"/>
  <headerFooter alignWithMargins="0">
    <oddHeader>&amp;C&amp;"Arial,Normale"&amp;12Tessitura SLO - 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J12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140625" style="65" customWidth="1"/>
    <col min="2" max="2" width="50.7109375" style="65" customWidth="1"/>
    <col min="3" max="3" width="26.8515625" style="65" customWidth="1"/>
    <col min="4" max="5" width="9.140625" style="65" customWidth="1"/>
    <col min="6" max="6" width="14.00390625" style="65" customWidth="1"/>
    <col min="7" max="16384" width="9.140625" style="65" customWidth="1"/>
  </cols>
  <sheetData>
    <row r="1" spans="2:6" ht="26.25" customHeight="1">
      <c r="B1" s="570" t="s">
        <v>191</v>
      </c>
      <c r="C1" s="570"/>
      <c r="D1" s="190"/>
      <c r="E1" s="190"/>
      <c r="F1" s="190"/>
    </row>
    <row r="2" spans="2:3" ht="21" customHeight="1">
      <c r="B2" s="191"/>
      <c r="C2" s="192" t="s">
        <v>69</v>
      </c>
    </row>
    <row r="3" spans="2:3" ht="23.25" customHeight="1">
      <c r="B3" s="193" t="s">
        <v>109</v>
      </c>
      <c r="C3" s="531">
        <v>0</v>
      </c>
    </row>
    <row r="4" spans="2:3" ht="23.25" customHeight="1">
      <c r="B4" s="193" t="s">
        <v>108</v>
      </c>
      <c r="C4" s="194"/>
    </row>
    <row r="5" spans="2:3" ht="23.25" customHeight="1">
      <c r="B5" s="193" t="s">
        <v>70</v>
      </c>
      <c r="C5" s="194"/>
    </row>
    <row r="6" spans="2:3" ht="23.25" customHeight="1">
      <c r="B6" s="195" t="s">
        <v>71</v>
      </c>
      <c r="C6" s="194"/>
    </row>
    <row r="7" spans="2:3" ht="23.25" customHeight="1">
      <c r="B7" s="195" t="s">
        <v>21</v>
      </c>
      <c r="C7" s="194"/>
    </row>
    <row r="8" spans="2:5" ht="23.25" customHeight="1">
      <c r="B8" s="196" t="s">
        <v>60</v>
      </c>
      <c r="C8" s="197"/>
      <c r="E8" s="198"/>
    </row>
    <row r="9" spans="2:3" ht="23.25" customHeight="1">
      <c r="B9" s="193" t="s">
        <v>72</v>
      </c>
      <c r="C9" s="194"/>
    </row>
    <row r="10" spans="2:3" ht="23.25" customHeight="1">
      <c r="B10" s="195" t="s">
        <v>23</v>
      </c>
      <c r="C10" s="194"/>
    </row>
    <row r="11" spans="2:3" ht="23.25" customHeight="1">
      <c r="B11" s="195" t="s">
        <v>62</v>
      </c>
      <c r="C11" s="194"/>
    </row>
    <row r="12" spans="2:3" ht="23.25" customHeight="1">
      <c r="B12" s="195" t="s">
        <v>63</v>
      </c>
      <c r="C12" s="194"/>
    </row>
    <row r="13" spans="2:3" ht="23.25" customHeight="1">
      <c r="B13" s="195" t="s">
        <v>64</v>
      </c>
      <c r="C13" s="194"/>
    </row>
    <row r="14" spans="2:3" ht="23.25" customHeight="1">
      <c r="B14" s="193" t="s">
        <v>24</v>
      </c>
      <c r="C14" s="194"/>
    </row>
    <row r="15" spans="2:3" ht="23.25" customHeight="1">
      <c r="B15" s="195" t="s">
        <v>27</v>
      </c>
      <c r="C15" s="194"/>
    </row>
    <row r="16" spans="2:3" ht="23.25" customHeight="1">
      <c r="B16" s="199"/>
      <c r="C16" s="200"/>
    </row>
    <row r="17" spans="2:3" ht="15.75">
      <c r="B17" s="538" t="s">
        <v>190</v>
      </c>
      <c r="C17" s="539"/>
    </row>
    <row r="19" spans="2:5" ht="19.5" customHeight="1">
      <c r="B19" s="202"/>
      <c r="C19" s="203"/>
      <c r="E19" s="198"/>
    </row>
    <row r="20" spans="2:5" ht="25.5" customHeight="1">
      <c r="B20" s="205" t="s">
        <v>133</v>
      </c>
      <c r="C20" s="206"/>
      <c r="E20" s="198"/>
    </row>
    <row r="21" spans="2:5" ht="15.75">
      <c r="B21" s="207" t="s">
        <v>110</v>
      </c>
      <c r="C21" s="208"/>
      <c r="E21" s="204"/>
    </row>
    <row r="23" spans="2:5" ht="15.75">
      <c r="B23" s="90" t="s">
        <v>11</v>
      </c>
      <c r="C23" s="209"/>
      <c r="E23" s="204"/>
    </row>
    <row r="24" spans="2:5" ht="15.75">
      <c r="B24" s="90" t="s">
        <v>134</v>
      </c>
      <c r="C24" s="209"/>
      <c r="E24" s="204"/>
    </row>
    <row r="47" spans="1:10" ht="15.75">
      <c r="A47" s="210"/>
      <c r="B47" s="210"/>
      <c r="C47" s="210"/>
      <c r="D47" s="210"/>
      <c r="E47" s="210"/>
      <c r="F47" s="210"/>
      <c r="G47" s="210"/>
      <c r="H47" s="210"/>
      <c r="I47" s="210"/>
      <c r="J47" s="210"/>
    </row>
    <row r="48" spans="1:10" ht="15.75">
      <c r="A48" s="210"/>
      <c r="B48" s="210"/>
      <c r="C48" s="210"/>
      <c r="D48" s="210"/>
      <c r="E48" s="210"/>
      <c r="F48" s="210"/>
      <c r="G48" s="210"/>
      <c r="H48" s="210"/>
      <c r="I48" s="210"/>
      <c r="J48" s="210"/>
    </row>
    <row r="49" spans="1:10" ht="15.75">
      <c r="A49" s="210"/>
      <c r="B49" s="210"/>
      <c r="C49" s="210"/>
      <c r="D49" s="210"/>
      <c r="E49" s="210"/>
      <c r="F49" s="210"/>
      <c r="G49" s="210"/>
      <c r="H49" s="210"/>
      <c r="I49" s="210"/>
      <c r="J49" s="210"/>
    </row>
    <row r="50" spans="1:10" ht="15.75">
      <c r="A50" s="210"/>
      <c r="B50" s="210"/>
      <c r="C50" s="210"/>
      <c r="D50" s="210"/>
      <c r="E50" s="210"/>
      <c r="F50" s="210"/>
      <c r="G50" s="210"/>
      <c r="H50" s="210"/>
      <c r="I50" s="210"/>
      <c r="J50" s="210"/>
    </row>
    <row r="51" spans="1:10" ht="15.75">
      <c r="A51" s="210"/>
      <c r="B51" s="210"/>
      <c r="C51" s="210"/>
      <c r="D51" s="210"/>
      <c r="E51" s="210"/>
      <c r="F51" s="210"/>
      <c r="G51" s="210"/>
      <c r="H51" s="210"/>
      <c r="I51" s="210"/>
      <c r="J51" s="210"/>
    </row>
    <row r="52" spans="1:10" ht="15.75">
      <c r="A52" s="210"/>
      <c r="B52" s="210"/>
      <c r="C52" s="210"/>
      <c r="D52" s="210"/>
      <c r="E52" s="210"/>
      <c r="F52" s="210"/>
      <c r="G52" s="210"/>
      <c r="H52" s="210"/>
      <c r="I52" s="210"/>
      <c r="J52" s="210"/>
    </row>
    <row r="53" spans="1:10" ht="15.75">
      <c r="A53" s="210"/>
      <c r="B53" s="210"/>
      <c r="C53" s="210"/>
      <c r="D53" s="210"/>
      <c r="E53" s="210"/>
      <c r="F53" s="210"/>
      <c r="G53" s="210"/>
      <c r="H53" s="210"/>
      <c r="I53" s="210"/>
      <c r="J53" s="210"/>
    </row>
    <row r="54" spans="1:10" ht="15.75">
      <c r="A54" s="210"/>
      <c r="B54" s="210"/>
      <c r="C54" s="210"/>
      <c r="D54" s="210"/>
      <c r="E54" s="210"/>
      <c r="F54" s="210"/>
      <c r="G54" s="210"/>
      <c r="H54" s="210"/>
      <c r="I54" s="210"/>
      <c r="J54" s="210"/>
    </row>
    <row r="55" spans="1:10" ht="15.75">
      <c r="A55" s="210"/>
      <c r="B55" s="210"/>
      <c r="C55" s="210"/>
      <c r="D55" s="210"/>
      <c r="E55" s="210"/>
      <c r="F55" s="210"/>
      <c r="G55" s="210"/>
      <c r="H55" s="210"/>
      <c r="I55" s="210"/>
      <c r="J55" s="210"/>
    </row>
    <row r="56" spans="1:10" ht="15.75">
      <c r="A56" s="210"/>
      <c r="B56" s="210"/>
      <c r="C56" s="210"/>
      <c r="D56" s="210"/>
      <c r="E56" s="210"/>
      <c r="F56" s="210"/>
      <c r="G56" s="210"/>
      <c r="H56" s="210"/>
      <c r="I56" s="210"/>
      <c r="J56" s="210"/>
    </row>
    <row r="57" spans="1:10" ht="15.75">
      <c r="A57" s="210"/>
      <c r="B57" s="210"/>
      <c r="C57" s="210"/>
      <c r="D57" s="210"/>
      <c r="E57" s="210"/>
      <c r="F57" s="210"/>
      <c r="G57" s="210"/>
      <c r="H57" s="210"/>
      <c r="I57" s="210"/>
      <c r="J57" s="210"/>
    </row>
    <row r="58" spans="1:10" ht="15.75">
      <c r="A58" s="210"/>
      <c r="B58" s="210"/>
      <c r="C58" s="210"/>
      <c r="D58" s="210"/>
      <c r="E58" s="210"/>
      <c r="F58" s="210"/>
      <c r="G58" s="210"/>
      <c r="H58" s="210"/>
      <c r="I58" s="210"/>
      <c r="J58" s="210"/>
    </row>
    <row r="59" spans="1:10" ht="15.75">
      <c r="A59" s="210"/>
      <c r="B59" s="210"/>
      <c r="C59" s="210"/>
      <c r="D59" s="210"/>
      <c r="E59" s="210"/>
      <c r="F59" s="210"/>
      <c r="G59" s="210"/>
      <c r="H59" s="210"/>
      <c r="I59" s="210"/>
      <c r="J59" s="210"/>
    </row>
    <row r="60" spans="1:10" ht="15.75">
      <c r="A60" s="210"/>
      <c r="B60" s="210"/>
      <c r="C60" s="210"/>
      <c r="D60" s="210"/>
      <c r="E60" s="210"/>
      <c r="F60" s="210"/>
      <c r="G60" s="210"/>
      <c r="H60" s="210"/>
      <c r="I60" s="210"/>
      <c r="J60" s="210"/>
    </row>
    <row r="61" spans="1:10" ht="15.75">
      <c r="A61" s="210"/>
      <c r="B61" s="210"/>
      <c r="C61" s="210"/>
      <c r="D61" s="210"/>
      <c r="E61" s="210"/>
      <c r="F61" s="210"/>
      <c r="G61" s="210"/>
      <c r="H61" s="210"/>
      <c r="I61" s="210"/>
      <c r="J61" s="210"/>
    </row>
    <row r="62" spans="1:10" ht="15.75">
      <c r="A62" s="210"/>
      <c r="B62" s="210"/>
      <c r="C62" s="210"/>
      <c r="D62" s="210"/>
      <c r="E62" s="210"/>
      <c r="F62" s="210"/>
      <c r="G62" s="210"/>
      <c r="H62" s="210"/>
      <c r="I62" s="210"/>
      <c r="J62" s="210"/>
    </row>
    <row r="63" spans="1:10" ht="15.75">
      <c r="A63" s="210"/>
      <c r="B63" s="210"/>
      <c r="C63" s="210"/>
      <c r="D63" s="210"/>
      <c r="E63" s="210"/>
      <c r="F63" s="210"/>
      <c r="G63" s="210"/>
      <c r="H63" s="210"/>
      <c r="I63" s="210"/>
      <c r="J63" s="210"/>
    </row>
    <row r="64" spans="1:10" ht="15.75">
      <c r="A64" s="210"/>
      <c r="B64" s="210"/>
      <c r="C64" s="210"/>
      <c r="D64" s="210"/>
      <c r="E64" s="210"/>
      <c r="F64" s="210"/>
      <c r="G64" s="210"/>
      <c r="H64" s="210"/>
      <c r="I64" s="210"/>
      <c r="J64" s="210"/>
    </row>
    <row r="65" spans="1:10" ht="15.75">
      <c r="A65" s="210"/>
      <c r="B65" s="210"/>
      <c r="C65" s="210"/>
      <c r="D65" s="210"/>
      <c r="E65" s="210"/>
      <c r="F65" s="210"/>
      <c r="G65" s="210"/>
      <c r="H65" s="210"/>
      <c r="I65" s="210"/>
      <c r="J65" s="210"/>
    </row>
    <row r="66" spans="1:10" ht="15.75">
      <c r="A66" s="210"/>
      <c r="B66" s="210"/>
      <c r="C66" s="210"/>
      <c r="D66" s="210"/>
      <c r="E66" s="210"/>
      <c r="F66" s="210"/>
      <c r="G66" s="210"/>
      <c r="H66" s="210"/>
      <c r="I66" s="210"/>
      <c r="J66" s="210"/>
    </row>
    <row r="67" spans="1:10" ht="15.75">
      <c r="A67" s="210"/>
      <c r="B67" s="210"/>
      <c r="C67" s="210"/>
      <c r="D67" s="210"/>
      <c r="E67" s="210"/>
      <c r="F67" s="210"/>
      <c r="G67" s="210"/>
      <c r="H67" s="210"/>
      <c r="I67" s="210"/>
      <c r="J67" s="210"/>
    </row>
    <row r="68" spans="1:10" ht="15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</row>
    <row r="69" spans="1:10" ht="15.75">
      <c r="A69" s="210"/>
      <c r="B69" s="210"/>
      <c r="C69" s="210"/>
      <c r="D69" s="210"/>
      <c r="E69" s="210"/>
      <c r="F69" s="210"/>
      <c r="G69" s="210"/>
      <c r="H69" s="210"/>
      <c r="I69" s="210"/>
      <c r="J69" s="210"/>
    </row>
    <row r="70" spans="1:10" ht="15.75">
      <c r="A70" s="210"/>
      <c r="B70" s="210"/>
      <c r="C70" s="210"/>
      <c r="D70" s="210"/>
      <c r="E70" s="210"/>
      <c r="F70" s="210"/>
      <c r="G70" s="210"/>
      <c r="H70" s="210"/>
      <c r="I70" s="210"/>
      <c r="J70" s="210"/>
    </row>
    <row r="71" spans="1:10" ht="15.75">
      <c r="A71" s="210"/>
      <c r="B71" s="210"/>
      <c r="C71" s="210"/>
      <c r="D71" s="210"/>
      <c r="E71" s="210"/>
      <c r="F71" s="210"/>
      <c r="G71" s="210"/>
      <c r="H71" s="210"/>
      <c r="I71" s="210"/>
      <c r="J71" s="210"/>
    </row>
    <row r="72" spans="1:10" ht="15.75">
      <c r="A72" s="210"/>
      <c r="B72" s="210"/>
      <c r="C72" s="210"/>
      <c r="D72" s="210"/>
      <c r="E72" s="210"/>
      <c r="F72" s="210"/>
      <c r="G72" s="210"/>
      <c r="H72" s="210"/>
      <c r="I72" s="210"/>
      <c r="J72" s="210"/>
    </row>
    <row r="73" spans="1:10" ht="15.75">
      <c r="A73" s="210"/>
      <c r="B73" s="210"/>
      <c r="C73" s="210"/>
      <c r="D73" s="210"/>
      <c r="E73" s="210"/>
      <c r="F73" s="210"/>
      <c r="G73" s="210"/>
      <c r="H73" s="210"/>
      <c r="I73" s="210"/>
      <c r="J73" s="210"/>
    </row>
    <row r="74" spans="1:10" ht="15.75">
      <c r="A74" s="210"/>
      <c r="B74" s="210"/>
      <c r="C74" s="210"/>
      <c r="D74" s="210"/>
      <c r="E74" s="210"/>
      <c r="F74" s="210"/>
      <c r="G74" s="210"/>
      <c r="H74" s="210"/>
      <c r="I74" s="210"/>
      <c r="J74" s="210"/>
    </row>
    <row r="75" spans="1:10" ht="15.75">
      <c r="A75" s="210"/>
      <c r="B75" s="210"/>
      <c r="C75" s="210"/>
      <c r="D75" s="210"/>
      <c r="E75" s="210"/>
      <c r="F75" s="210"/>
      <c r="G75" s="210"/>
      <c r="H75" s="210"/>
      <c r="I75" s="210"/>
      <c r="J75" s="210"/>
    </row>
    <row r="76" spans="1:10" ht="15.75">
      <c r="A76" s="210"/>
      <c r="B76" s="210"/>
      <c r="C76" s="210"/>
      <c r="D76" s="210"/>
      <c r="E76" s="210"/>
      <c r="F76" s="210"/>
      <c r="G76" s="210"/>
      <c r="H76" s="210"/>
      <c r="I76" s="210"/>
      <c r="J76" s="210"/>
    </row>
    <row r="77" spans="1:10" ht="15.75">
      <c r="A77" s="210"/>
      <c r="B77" s="210"/>
      <c r="C77" s="210"/>
      <c r="D77" s="210"/>
      <c r="E77" s="210"/>
      <c r="F77" s="210"/>
      <c r="G77" s="210"/>
      <c r="H77" s="210"/>
      <c r="I77" s="210"/>
      <c r="J77" s="210"/>
    </row>
    <row r="78" spans="1:10" ht="15.75">
      <c r="A78" s="210"/>
      <c r="B78" s="210"/>
      <c r="C78" s="210"/>
      <c r="D78" s="210"/>
      <c r="E78" s="210"/>
      <c r="F78" s="210"/>
      <c r="G78" s="210"/>
      <c r="H78" s="210"/>
      <c r="I78" s="210"/>
      <c r="J78" s="210"/>
    </row>
    <row r="79" spans="1:10" ht="15.75">
      <c r="A79" s="210"/>
      <c r="B79" s="210"/>
      <c r="C79" s="210"/>
      <c r="D79" s="210"/>
      <c r="E79" s="210"/>
      <c r="F79" s="210"/>
      <c r="G79" s="210"/>
      <c r="H79" s="210"/>
      <c r="I79" s="210"/>
      <c r="J79" s="210"/>
    </row>
    <row r="80" spans="1:10" ht="15.75">
      <c r="A80" s="210"/>
      <c r="B80" s="210"/>
      <c r="C80" s="210"/>
      <c r="D80" s="210"/>
      <c r="E80" s="210"/>
      <c r="F80" s="210"/>
      <c r="G80" s="210"/>
      <c r="H80" s="210"/>
      <c r="I80" s="210"/>
      <c r="J80" s="210"/>
    </row>
    <row r="81" spans="1:10" ht="15.75">
      <c r="A81" s="210"/>
      <c r="B81" s="210"/>
      <c r="C81" s="210"/>
      <c r="D81" s="210"/>
      <c r="E81" s="210"/>
      <c r="F81" s="210"/>
      <c r="G81" s="210"/>
      <c r="H81" s="210"/>
      <c r="I81" s="210"/>
      <c r="J81" s="210"/>
    </row>
    <row r="82" spans="1:10" ht="15.75">
      <c r="A82" s="210"/>
      <c r="B82" s="210"/>
      <c r="C82" s="210"/>
      <c r="D82" s="210"/>
      <c r="E82" s="210"/>
      <c r="F82" s="210"/>
      <c r="G82" s="210"/>
      <c r="H82" s="210"/>
      <c r="I82" s="210"/>
      <c r="J82" s="210"/>
    </row>
    <row r="83" spans="1:10" ht="15.75">
      <c r="A83" s="210"/>
      <c r="B83" s="210"/>
      <c r="C83" s="210"/>
      <c r="D83" s="210"/>
      <c r="E83" s="210"/>
      <c r="F83" s="210"/>
      <c r="G83" s="210"/>
      <c r="H83" s="210"/>
      <c r="I83" s="210"/>
      <c r="J83" s="210"/>
    </row>
    <row r="84" spans="1:10" ht="15.75">
      <c r="A84" s="210"/>
      <c r="B84" s="210"/>
      <c r="C84" s="210"/>
      <c r="D84" s="210"/>
      <c r="E84" s="210"/>
      <c r="F84" s="210"/>
      <c r="G84" s="210"/>
      <c r="H84" s="210"/>
      <c r="I84" s="210"/>
      <c r="J84" s="210"/>
    </row>
    <row r="85" spans="1:10" ht="15.75">
      <c r="A85" s="210"/>
      <c r="B85" s="210"/>
      <c r="C85" s="210"/>
      <c r="D85" s="210"/>
      <c r="E85" s="210"/>
      <c r="F85" s="210"/>
      <c r="G85" s="210"/>
      <c r="H85" s="210"/>
      <c r="I85" s="210"/>
      <c r="J85" s="210"/>
    </row>
    <row r="86" spans="1:10" ht="15.75">
      <c r="A86" s="210"/>
      <c r="B86" s="210"/>
      <c r="C86" s="210"/>
      <c r="D86" s="210"/>
      <c r="E86" s="210"/>
      <c r="F86" s="210"/>
      <c r="G86" s="210"/>
      <c r="H86" s="210"/>
      <c r="I86" s="210"/>
      <c r="J86" s="210"/>
    </row>
    <row r="87" spans="1:10" ht="15.75">
      <c r="A87" s="210"/>
      <c r="B87" s="210"/>
      <c r="C87" s="210"/>
      <c r="D87" s="210"/>
      <c r="E87" s="210"/>
      <c r="F87" s="210"/>
      <c r="G87" s="210"/>
      <c r="H87" s="210"/>
      <c r="I87" s="210"/>
      <c r="J87" s="210"/>
    </row>
    <row r="88" spans="1:10" ht="15.75">
      <c r="A88" s="210"/>
      <c r="B88" s="210"/>
      <c r="C88" s="210"/>
      <c r="D88" s="210"/>
      <c r="E88" s="210"/>
      <c r="F88" s="210"/>
      <c r="G88" s="210"/>
      <c r="H88" s="210"/>
      <c r="I88" s="210"/>
      <c r="J88" s="210"/>
    </row>
    <row r="89" spans="1:10" ht="15.75">
      <c r="A89" s="210"/>
      <c r="B89" s="210"/>
      <c r="C89" s="210"/>
      <c r="D89" s="210"/>
      <c r="E89" s="210"/>
      <c r="F89" s="210"/>
      <c r="G89" s="210"/>
      <c r="H89" s="210"/>
      <c r="I89" s="210"/>
      <c r="J89" s="210"/>
    </row>
    <row r="90" spans="1:10" ht="15.75">
      <c r="A90" s="210"/>
      <c r="B90" s="210"/>
      <c r="C90" s="210"/>
      <c r="D90" s="210"/>
      <c r="E90" s="210"/>
      <c r="F90" s="210"/>
      <c r="G90" s="210"/>
      <c r="H90" s="210"/>
      <c r="I90" s="210"/>
      <c r="J90" s="210"/>
    </row>
    <row r="91" spans="1:10" ht="15.75">
      <c r="A91" s="210"/>
      <c r="B91" s="210"/>
      <c r="C91" s="210"/>
      <c r="D91" s="210"/>
      <c r="E91" s="210"/>
      <c r="F91" s="210"/>
      <c r="G91" s="210"/>
      <c r="H91" s="210"/>
      <c r="I91" s="210"/>
      <c r="J91" s="210"/>
    </row>
    <row r="92" spans="1:10" ht="15.75">
      <c r="A92" s="210"/>
      <c r="B92" s="210"/>
      <c r="C92" s="210"/>
      <c r="D92" s="210"/>
      <c r="E92" s="210"/>
      <c r="F92" s="210"/>
      <c r="G92" s="210"/>
      <c r="H92" s="210"/>
      <c r="I92" s="210"/>
      <c r="J92" s="210"/>
    </row>
    <row r="93" spans="1:10" ht="15.75">
      <c r="A93" s="210"/>
      <c r="B93" s="210"/>
      <c r="C93" s="210"/>
      <c r="D93" s="210"/>
      <c r="E93" s="210"/>
      <c r="F93" s="210"/>
      <c r="G93" s="210"/>
      <c r="H93" s="210"/>
      <c r="I93" s="210"/>
      <c r="J93" s="210"/>
    </row>
    <row r="94" spans="1:10" ht="15.75">
      <c r="A94" s="210"/>
      <c r="B94" s="210"/>
      <c r="C94" s="210"/>
      <c r="D94" s="210"/>
      <c r="E94" s="210"/>
      <c r="F94" s="210"/>
      <c r="G94" s="210"/>
      <c r="H94" s="210"/>
      <c r="I94" s="210"/>
      <c r="J94" s="210"/>
    </row>
    <row r="95" spans="1:10" ht="15.75">
      <c r="A95" s="210"/>
      <c r="B95" s="210"/>
      <c r="C95" s="210"/>
      <c r="D95" s="210"/>
      <c r="E95" s="210"/>
      <c r="F95" s="210"/>
      <c r="G95" s="210"/>
      <c r="H95" s="210"/>
      <c r="I95" s="210"/>
      <c r="J95" s="210"/>
    </row>
    <row r="96" spans="1:10" ht="15.75">
      <c r="A96" s="210"/>
      <c r="B96" s="210"/>
      <c r="C96" s="210"/>
      <c r="D96" s="210"/>
      <c r="E96" s="210"/>
      <c r="F96" s="210"/>
      <c r="G96" s="210"/>
      <c r="H96" s="210"/>
      <c r="I96" s="210"/>
      <c r="J96" s="210"/>
    </row>
    <row r="97" spans="1:10" ht="15.75">
      <c r="A97" s="210"/>
      <c r="B97" s="210"/>
      <c r="C97" s="210"/>
      <c r="D97" s="210"/>
      <c r="E97" s="210"/>
      <c r="F97" s="210"/>
      <c r="G97" s="210"/>
      <c r="H97" s="210"/>
      <c r="I97" s="210"/>
      <c r="J97" s="210"/>
    </row>
    <row r="98" spans="1:10" ht="15.75">
      <c r="A98" s="210"/>
      <c r="B98" s="210"/>
      <c r="C98" s="210"/>
      <c r="D98" s="210"/>
      <c r="E98" s="210"/>
      <c r="F98" s="210"/>
      <c r="G98" s="210"/>
      <c r="H98" s="210"/>
      <c r="I98" s="210"/>
      <c r="J98" s="210"/>
    </row>
    <row r="99" spans="1:10" ht="15.75">
      <c r="A99" s="210"/>
      <c r="B99" s="210"/>
      <c r="C99" s="210"/>
      <c r="D99" s="210"/>
      <c r="E99" s="210"/>
      <c r="F99" s="210"/>
      <c r="G99" s="210"/>
      <c r="H99" s="210"/>
      <c r="I99" s="210"/>
      <c r="J99" s="210"/>
    </row>
    <row r="100" spans="1:10" ht="15.75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</row>
    <row r="101" spans="1:10" ht="15.75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</row>
    <row r="102" spans="1:10" ht="15.75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</row>
    <row r="103" spans="1:10" ht="15.75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</row>
    <row r="104" spans="1:10" ht="15.75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</row>
    <row r="105" spans="1:10" ht="15.75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</row>
    <row r="106" spans="1:10" ht="15.75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</row>
    <row r="107" spans="1:10" ht="15.75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</row>
    <row r="108" spans="1:10" ht="15.75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</row>
    <row r="109" spans="1:10" ht="15.75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</row>
    <row r="110" spans="1:10" ht="15.75">
      <c r="A110" s="210"/>
      <c r="B110" s="210"/>
      <c r="C110" s="210"/>
      <c r="D110" s="210"/>
      <c r="E110" s="210"/>
      <c r="F110" s="210"/>
      <c r="G110" s="210"/>
      <c r="H110" s="210"/>
      <c r="I110" s="210"/>
      <c r="J110" s="210"/>
    </row>
    <row r="111" spans="1:10" ht="15.75">
      <c r="A111" s="210"/>
      <c r="B111" s="210"/>
      <c r="C111" s="210"/>
      <c r="D111" s="210"/>
      <c r="E111" s="210"/>
      <c r="F111" s="210"/>
      <c r="G111" s="210"/>
      <c r="H111" s="210"/>
      <c r="I111" s="210"/>
      <c r="J111" s="210"/>
    </row>
    <row r="112" spans="1:10" ht="15.75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</row>
    <row r="113" spans="1:10" ht="15.75">
      <c r="A113" s="210"/>
      <c r="B113" s="210"/>
      <c r="C113" s="210"/>
      <c r="D113" s="210"/>
      <c r="E113" s="210"/>
      <c r="F113" s="210"/>
      <c r="G113" s="210"/>
      <c r="H113" s="210"/>
      <c r="I113" s="210"/>
      <c r="J113" s="210"/>
    </row>
    <row r="114" spans="1:10" ht="15.75">
      <c r="A114" s="210"/>
      <c r="B114" s="210"/>
      <c r="C114" s="210"/>
      <c r="D114" s="210"/>
      <c r="E114" s="210"/>
      <c r="F114" s="210"/>
      <c r="G114" s="210"/>
      <c r="H114" s="210"/>
      <c r="I114" s="210"/>
      <c r="J114" s="210"/>
    </row>
    <row r="115" spans="1:10" ht="15.75">
      <c r="A115" s="210"/>
      <c r="B115" s="210"/>
      <c r="C115" s="210"/>
      <c r="D115" s="210"/>
      <c r="E115" s="210"/>
      <c r="F115" s="210"/>
      <c r="G115" s="210"/>
      <c r="H115" s="210"/>
      <c r="I115" s="210"/>
      <c r="J115" s="210"/>
    </row>
    <row r="116" spans="1:10" ht="15.75">
      <c r="A116" s="210"/>
      <c r="B116" s="210"/>
      <c r="C116" s="210"/>
      <c r="D116" s="210"/>
      <c r="E116" s="210"/>
      <c r="F116" s="210"/>
      <c r="G116" s="210"/>
      <c r="H116" s="210"/>
      <c r="I116" s="210"/>
      <c r="J116" s="210"/>
    </row>
    <row r="117" spans="1:10" ht="15.75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</row>
    <row r="118" spans="1:10" ht="15.75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</row>
    <row r="119" spans="1:10" ht="15.75">
      <c r="A119" s="210"/>
      <c r="B119" s="210"/>
      <c r="C119" s="210"/>
      <c r="D119" s="210"/>
      <c r="E119" s="210"/>
      <c r="F119" s="210"/>
      <c r="G119" s="210"/>
      <c r="H119" s="210"/>
      <c r="I119" s="210"/>
      <c r="J119" s="210"/>
    </row>
    <row r="120" spans="1:10" ht="15.75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</row>
    <row r="121" spans="1:10" ht="15.75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</row>
    <row r="122" spans="1:10" ht="15.75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</row>
    <row r="123" spans="1:10" ht="15.75">
      <c r="A123" s="210"/>
      <c r="B123" s="210"/>
      <c r="C123" s="210"/>
      <c r="D123" s="210"/>
      <c r="E123" s="210"/>
      <c r="F123" s="210"/>
      <c r="G123" s="210"/>
      <c r="H123" s="210"/>
      <c r="I123" s="210"/>
      <c r="J123" s="210"/>
    </row>
    <row r="124" spans="1:10" ht="15.75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</row>
    <row r="125" spans="1:10" ht="15.7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</row>
    <row r="126" spans="1:10" ht="15.75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</row>
    <row r="127" spans="1:10" ht="15.7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</row>
    <row r="128" spans="1:10" ht="15.75">
      <c r="A128" s="210"/>
      <c r="B128" s="210"/>
      <c r="C128" s="210"/>
      <c r="D128" s="210"/>
      <c r="E128" s="210"/>
      <c r="F128" s="210"/>
      <c r="G128" s="210"/>
      <c r="H128" s="210"/>
      <c r="I128" s="210"/>
      <c r="J128" s="210"/>
    </row>
  </sheetData>
  <sheetProtection selectLockedCells="1" selectUnlockedCells="1"/>
  <mergeCells count="1">
    <mergeCell ref="B1:C1"/>
  </mergeCells>
  <printOptions horizontalCentered="1"/>
  <pageMargins left="0.1968503937007874" right="0.1968503937007874" top="0.6692913385826772" bottom="0.2362204724409449" header="0.2755905511811024" footer="0.5118110236220472"/>
  <pageSetup fitToHeight="1" fitToWidth="1" horizontalDpi="300" verticalDpi="300" orientation="landscape" paperSize="9" r:id="rId3"/>
  <headerFooter alignWithMargins="0">
    <oddHeader>&amp;C&amp;"Arial,Normale"&amp;12Tessitura SLO - B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IV26"/>
  <sheetViews>
    <sheetView showGridLines="0" zoomScalePageLayoutView="0" workbookViewId="0" topLeftCell="A1">
      <selection activeCell="D31" sqref="D31"/>
    </sheetView>
  </sheetViews>
  <sheetFormatPr defaultColWidth="9.140625" defaultRowHeight="15"/>
  <cols>
    <col min="1" max="1" width="58.8515625" style="182" customWidth="1"/>
    <col min="2" max="2" width="26.140625" style="182" customWidth="1"/>
    <col min="3" max="6" width="21.57421875" style="182" customWidth="1"/>
    <col min="7" max="7" width="19.8515625" style="182" customWidth="1"/>
    <col min="8" max="8" width="9.140625" style="182" customWidth="1"/>
    <col min="9" max="9" width="15.57421875" style="182" customWidth="1"/>
    <col min="10" max="16384" width="9.140625" style="182" customWidth="1"/>
  </cols>
  <sheetData>
    <row r="1" spans="1:7" ht="28.5" customHeight="1">
      <c r="A1" s="317" t="s">
        <v>129</v>
      </c>
      <c r="B1" s="317"/>
      <c r="C1" s="317"/>
      <c r="D1" s="317"/>
      <c r="E1" s="317"/>
      <c r="F1" s="317"/>
      <c r="G1" s="317"/>
    </row>
    <row r="2" spans="1:7" ht="52.5" customHeight="1">
      <c r="A2" s="318"/>
      <c r="B2" s="212" t="s">
        <v>31</v>
      </c>
      <c r="C2" s="212" t="s">
        <v>32</v>
      </c>
      <c r="D2" s="212" t="s">
        <v>33</v>
      </c>
      <c r="E2" s="212" t="s">
        <v>34</v>
      </c>
      <c r="F2" s="212" t="s">
        <v>35</v>
      </c>
      <c r="G2" s="213" t="s">
        <v>39</v>
      </c>
    </row>
    <row r="3" spans="1:7" ht="18.75" customHeight="1">
      <c r="A3" s="319" t="s">
        <v>36</v>
      </c>
      <c r="B3" s="320"/>
      <c r="C3" s="320"/>
      <c r="D3" s="320"/>
      <c r="E3" s="320"/>
      <c r="F3" s="320"/>
      <c r="G3" s="222"/>
    </row>
    <row r="4" spans="1:256" ht="18.75" customHeight="1">
      <c r="A4" s="321" t="s">
        <v>148</v>
      </c>
      <c r="B4" s="218"/>
      <c r="C4" s="218"/>
      <c r="D4" s="218"/>
      <c r="E4" s="218"/>
      <c r="F4" s="218"/>
      <c r="G4" s="216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  <c r="HU4" s="217"/>
      <c r="HV4" s="217"/>
      <c r="HW4" s="217"/>
      <c r="HX4" s="217"/>
      <c r="HY4" s="217"/>
      <c r="HZ4" s="217"/>
      <c r="IA4" s="217"/>
      <c r="IB4" s="217"/>
      <c r="IC4" s="217"/>
      <c r="ID4" s="217"/>
      <c r="IE4" s="217"/>
      <c r="IF4" s="217"/>
      <c r="IG4" s="217"/>
      <c r="IH4" s="217"/>
      <c r="II4" s="217"/>
      <c r="IJ4" s="217"/>
      <c r="IK4" s="217"/>
      <c r="IL4" s="217"/>
      <c r="IM4" s="217"/>
      <c r="IN4" s="217"/>
      <c r="IO4" s="217"/>
      <c r="IP4" s="217"/>
      <c r="IQ4" s="217"/>
      <c r="IR4" s="217"/>
      <c r="IS4" s="217"/>
      <c r="IT4" s="217"/>
      <c r="IU4" s="217"/>
      <c r="IV4" s="217"/>
    </row>
    <row r="5" spans="1:256" ht="18.75" customHeight="1">
      <c r="A5" s="321" t="s">
        <v>149</v>
      </c>
      <c r="B5" s="218"/>
      <c r="C5" s="219"/>
      <c r="D5" s="219"/>
      <c r="E5" s="219"/>
      <c r="F5" s="219"/>
      <c r="G5" s="216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  <c r="FL5" s="217"/>
      <c r="FM5" s="217"/>
      <c r="FN5" s="217"/>
      <c r="FO5" s="217"/>
      <c r="FP5" s="217"/>
      <c r="FQ5" s="217"/>
      <c r="FR5" s="217"/>
      <c r="FS5" s="217"/>
      <c r="FT5" s="217"/>
      <c r="FU5" s="217"/>
      <c r="FV5" s="217"/>
      <c r="FW5" s="217"/>
      <c r="FX5" s="217"/>
      <c r="FY5" s="217"/>
      <c r="FZ5" s="217"/>
      <c r="GA5" s="217"/>
      <c r="GB5" s="217"/>
      <c r="GC5" s="217"/>
      <c r="GD5" s="217"/>
      <c r="GE5" s="217"/>
      <c r="GF5" s="217"/>
      <c r="GG5" s="217"/>
      <c r="GH5" s="217"/>
      <c r="GI5" s="217"/>
      <c r="GJ5" s="217"/>
      <c r="GK5" s="217"/>
      <c r="GL5" s="217"/>
      <c r="GM5" s="217"/>
      <c r="GN5" s="217"/>
      <c r="GO5" s="217"/>
      <c r="GP5" s="217"/>
      <c r="GQ5" s="217"/>
      <c r="GR5" s="217"/>
      <c r="GS5" s="217"/>
      <c r="GT5" s="217"/>
      <c r="GU5" s="217"/>
      <c r="GV5" s="217"/>
      <c r="GW5" s="217"/>
      <c r="GX5" s="217"/>
      <c r="GY5" s="217"/>
      <c r="GZ5" s="217"/>
      <c r="HA5" s="217"/>
      <c r="HB5" s="217"/>
      <c r="HC5" s="217"/>
      <c r="HD5" s="217"/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217"/>
      <c r="HV5" s="217"/>
      <c r="HW5" s="217"/>
      <c r="HX5" s="217"/>
      <c r="HY5" s="217"/>
      <c r="HZ5" s="217"/>
      <c r="IA5" s="217"/>
      <c r="IB5" s="217"/>
      <c r="IC5" s="217"/>
      <c r="ID5" s="217"/>
      <c r="IE5" s="217"/>
      <c r="IF5" s="217"/>
      <c r="IG5" s="217"/>
      <c r="IH5" s="217"/>
      <c r="II5" s="217"/>
      <c r="IJ5" s="217"/>
      <c r="IK5" s="217"/>
      <c r="IL5" s="217"/>
      <c r="IM5" s="217"/>
      <c r="IN5" s="217"/>
      <c r="IO5" s="217"/>
      <c r="IP5" s="217"/>
      <c r="IQ5" s="217"/>
      <c r="IR5" s="217"/>
      <c r="IS5" s="217"/>
      <c r="IT5" s="217"/>
      <c r="IU5" s="217"/>
      <c r="IV5" s="217"/>
    </row>
    <row r="6" spans="1:256" ht="18.75" customHeight="1">
      <c r="A6" s="321" t="s">
        <v>251</v>
      </c>
      <c r="B6" s="215"/>
      <c r="C6" s="215"/>
      <c r="D6" s="215"/>
      <c r="E6" s="215"/>
      <c r="F6" s="215"/>
      <c r="G6" s="216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7"/>
      <c r="FV6" s="217"/>
      <c r="FW6" s="217"/>
      <c r="FX6" s="217"/>
      <c r="FY6" s="217"/>
      <c r="FZ6" s="217"/>
      <c r="GA6" s="217"/>
      <c r="GB6" s="217"/>
      <c r="GC6" s="217"/>
      <c r="GD6" s="217"/>
      <c r="GE6" s="217"/>
      <c r="GF6" s="217"/>
      <c r="GG6" s="217"/>
      <c r="GH6" s="217"/>
      <c r="GI6" s="217"/>
      <c r="GJ6" s="217"/>
      <c r="GK6" s="217"/>
      <c r="GL6" s="217"/>
      <c r="GM6" s="217"/>
      <c r="GN6" s="217"/>
      <c r="GO6" s="217"/>
      <c r="GP6" s="217"/>
      <c r="GQ6" s="217"/>
      <c r="GR6" s="217"/>
      <c r="GS6" s="217"/>
      <c r="GT6" s="217"/>
      <c r="GU6" s="217"/>
      <c r="GV6" s="217"/>
      <c r="GW6" s="217"/>
      <c r="GX6" s="217"/>
      <c r="GY6" s="217"/>
      <c r="GZ6" s="217"/>
      <c r="HA6" s="217"/>
      <c r="HB6" s="217"/>
      <c r="HC6" s="217"/>
      <c r="HD6" s="217"/>
      <c r="HE6" s="217"/>
      <c r="HF6" s="217"/>
      <c r="HG6" s="217"/>
      <c r="HH6" s="217"/>
      <c r="HI6" s="217"/>
      <c r="HJ6" s="217"/>
      <c r="HK6" s="217"/>
      <c r="HL6" s="217"/>
      <c r="HM6" s="217"/>
      <c r="HN6" s="217"/>
      <c r="HO6" s="217"/>
      <c r="HP6" s="217"/>
      <c r="HQ6" s="217"/>
      <c r="HR6" s="217"/>
      <c r="HS6" s="217"/>
      <c r="HT6" s="217"/>
      <c r="HU6" s="217"/>
      <c r="HV6" s="217"/>
      <c r="HW6" s="217"/>
      <c r="HX6" s="217"/>
      <c r="HY6" s="217"/>
      <c r="HZ6" s="217"/>
      <c r="IA6" s="217"/>
      <c r="IB6" s="217"/>
      <c r="IC6" s="217"/>
      <c r="ID6" s="217"/>
      <c r="IE6" s="217"/>
      <c r="IF6" s="217"/>
      <c r="IG6" s="217"/>
      <c r="IH6" s="217"/>
      <c r="II6" s="217"/>
      <c r="IJ6" s="217"/>
      <c r="IK6" s="217"/>
      <c r="IL6" s="217"/>
      <c r="IM6" s="217"/>
      <c r="IN6" s="217"/>
      <c r="IO6" s="217"/>
      <c r="IP6" s="217"/>
      <c r="IQ6" s="217"/>
      <c r="IR6" s="217"/>
      <c r="IS6" s="217"/>
      <c r="IT6" s="217"/>
      <c r="IU6" s="217"/>
      <c r="IV6" s="217"/>
    </row>
    <row r="7" spans="1:256" ht="18.75" customHeight="1">
      <c r="A7" s="220" t="s">
        <v>130</v>
      </c>
      <c r="B7" s="221"/>
      <c r="C7" s="221"/>
      <c r="D7" s="221"/>
      <c r="E7" s="221"/>
      <c r="F7" s="221"/>
      <c r="G7" s="222"/>
      <c r="I7" s="229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217"/>
      <c r="IJ7" s="217"/>
      <c r="IK7" s="217"/>
      <c r="IL7" s="217"/>
      <c r="IM7" s="217"/>
      <c r="IN7" s="217"/>
      <c r="IO7" s="217"/>
      <c r="IP7" s="217"/>
      <c r="IQ7" s="217"/>
      <c r="IR7" s="217"/>
      <c r="IS7" s="217"/>
      <c r="IT7" s="217"/>
      <c r="IU7" s="217"/>
      <c r="IV7" s="217"/>
    </row>
    <row r="8" spans="1:9" ht="18.75" customHeight="1">
      <c r="A8" s="220" t="s">
        <v>131</v>
      </c>
      <c r="B8" s="294"/>
      <c r="C8" s="294"/>
      <c r="D8" s="294"/>
      <c r="E8" s="294"/>
      <c r="F8" s="294"/>
      <c r="G8" s="295"/>
      <c r="I8" s="229"/>
    </row>
    <row r="9" spans="1:9" ht="18.75" customHeight="1">
      <c r="A9" s="223" t="s">
        <v>139</v>
      </c>
      <c r="C9" s="322"/>
      <c r="D9" s="322"/>
      <c r="E9" s="322"/>
      <c r="F9" s="322"/>
      <c r="G9" s="216"/>
      <c r="I9" s="293"/>
    </row>
    <row r="10" spans="1:7" ht="18.75" customHeight="1">
      <c r="A10" s="321" t="s">
        <v>100</v>
      </c>
      <c r="B10" s="215"/>
      <c r="C10" s="215"/>
      <c r="D10" s="215"/>
      <c r="E10" s="215"/>
      <c r="F10" s="215"/>
      <c r="G10" s="216"/>
    </row>
    <row r="11" spans="1:9" ht="18.75" customHeight="1">
      <c r="A11" s="321" t="s">
        <v>101</v>
      </c>
      <c r="B11" s="215"/>
      <c r="C11" s="215"/>
      <c r="D11" s="215"/>
      <c r="E11" s="215"/>
      <c r="F11" s="215"/>
      <c r="G11" s="216"/>
      <c r="I11" s="293"/>
    </row>
    <row r="12" spans="1:7" ht="18.75" customHeight="1">
      <c r="A12" s="321" t="s">
        <v>102</v>
      </c>
      <c r="B12" s="215"/>
      <c r="C12" s="215"/>
      <c r="D12" s="215"/>
      <c r="E12" s="215"/>
      <c r="F12" s="215"/>
      <c r="G12" s="216"/>
    </row>
    <row r="13" spans="1:10" ht="18.75" customHeight="1">
      <c r="A13" s="224" t="s">
        <v>103</v>
      </c>
      <c r="B13" s="221"/>
      <c r="C13" s="221"/>
      <c r="D13" s="221"/>
      <c r="E13" s="221"/>
      <c r="F13" s="221"/>
      <c r="G13" s="222"/>
      <c r="I13" s="293"/>
      <c r="J13" s="225"/>
    </row>
    <row r="14" spans="1:9" s="225" customFormat="1" ht="18.75" customHeight="1">
      <c r="A14" s="323" t="s">
        <v>78</v>
      </c>
      <c r="B14" s="324"/>
      <c r="C14" s="324"/>
      <c r="D14" s="324"/>
      <c r="E14" s="324"/>
      <c r="F14" s="324"/>
      <c r="G14" s="325"/>
      <c r="I14" s="182"/>
    </row>
    <row r="15" ht="15" customHeight="1">
      <c r="I15" s="293"/>
    </row>
    <row r="16" spans="1:7" ht="15.75">
      <c r="A16" s="549" t="s">
        <v>141</v>
      </c>
      <c r="B16" s="551"/>
      <c r="C16" s="551"/>
      <c r="D16" s="551"/>
      <c r="E16" s="551"/>
      <c r="F16" s="567"/>
      <c r="G16" s="568"/>
    </row>
    <row r="17" spans="1:7" ht="15.75">
      <c r="A17" s="549" t="s">
        <v>142</v>
      </c>
      <c r="B17" s="551"/>
      <c r="C17" s="551"/>
      <c r="D17" s="551"/>
      <c r="E17" s="551"/>
      <c r="F17" s="567"/>
      <c r="G17" s="568"/>
    </row>
    <row r="18" spans="1:7" ht="15.75">
      <c r="A18" s="549" t="s">
        <v>146</v>
      </c>
      <c r="B18" s="551"/>
      <c r="C18" s="551"/>
      <c r="D18" s="551"/>
      <c r="E18" s="551"/>
      <c r="F18" s="567"/>
      <c r="G18" s="568"/>
    </row>
    <row r="20" spans="1:7" ht="15.75">
      <c r="A20" s="185" t="s">
        <v>134</v>
      </c>
      <c r="B20" s="89"/>
      <c r="C20" s="89"/>
      <c r="D20" s="89"/>
      <c r="E20" s="89"/>
      <c r="F20" s="89"/>
      <c r="G20" s="160"/>
    </row>
    <row r="22" ht="15.75">
      <c r="A22" s="225" t="s">
        <v>205</v>
      </c>
    </row>
    <row r="23" spans="1:8" ht="15.75">
      <c r="A23" s="232" t="s">
        <v>169</v>
      </c>
      <c r="B23" s="326"/>
      <c r="C23" s="233"/>
      <c r="D23" s="233"/>
      <c r="E23" s="233"/>
      <c r="F23" s="233"/>
      <c r="G23" s="170"/>
      <c r="H23" s="170"/>
    </row>
    <row r="24" spans="1:8" ht="15.75">
      <c r="A24" s="232" t="s">
        <v>170</v>
      </c>
      <c r="B24" s="327"/>
      <c r="C24" s="234"/>
      <c r="D24" s="234"/>
      <c r="E24" s="234"/>
      <c r="F24" s="234"/>
      <c r="G24" s="235"/>
      <c r="H24" s="170"/>
    </row>
    <row r="25" spans="1:8" ht="15.75">
      <c r="A25" s="236" t="s">
        <v>188</v>
      </c>
      <c r="B25" s="237"/>
      <c r="C25" s="237"/>
      <c r="D25" s="237"/>
      <c r="E25" s="237"/>
      <c r="F25" s="237"/>
      <c r="H25" s="170"/>
    </row>
    <row r="26" spans="1:8" ht="15.75">
      <c r="A26" s="236" t="s">
        <v>179</v>
      </c>
      <c r="B26" s="237"/>
      <c r="C26" s="536"/>
      <c r="D26" s="237"/>
      <c r="E26" s="536"/>
      <c r="F26" s="237"/>
      <c r="H26" s="170"/>
    </row>
  </sheetData>
  <sheetProtection selectLockedCells="1" selectUnlockedCells="1"/>
  <mergeCells count="3">
    <mergeCell ref="F16:G16"/>
    <mergeCell ref="F17:G17"/>
    <mergeCell ref="F18:G18"/>
  </mergeCells>
  <printOptions horizontalCentered="1"/>
  <pageMargins left="0.1968503937007874" right="0.1968503937007874" top="0.6692913385826772" bottom="0.2362204724409449" header="0.2755905511811024" footer="0.5118110236220472"/>
  <pageSetup fitToHeight="1" fitToWidth="1" horizontalDpi="300" verticalDpi="300" orientation="landscape" paperSize="9" scale="75" r:id="rId1"/>
  <headerFooter alignWithMargins="0">
    <oddHeader>&amp;C&amp;"Arial,Normale"&amp;12Tessitura SLO - B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Q25"/>
  <sheetViews>
    <sheetView showGridLines="0" zoomScale="91" zoomScaleNormal="91" zoomScalePageLayoutView="0" workbookViewId="0" topLeftCell="A1">
      <selection activeCell="C19" sqref="C19"/>
    </sheetView>
  </sheetViews>
  <sheetFormatPr defaultColWidth="9.140625" defaultRowHeight="24.75" customHeight="1"/>
  <cols>
    <col min="1" max="1" width="43.57421875" style="76" customWidth="1"/>
    <col min="2" max="2" width="20.57421875" style="76" customWidth="1"/>
    <col min="3" max="3" width="19.00390625" style="76" customWidth="1"/>
    <col min="4" max="4" width="22.421875" style="76" customWidth="1"/>
    <col min="5" max="5" width="19.00390625" style="76" customWidth="1"/>
    <col min="6" max="6" width="10.28125" style="76" customWidth="1"/>
    <col min="7" max="7" width="39.421875" style="76" customWidth="1"/>
    <col min="8" max="8" width="23.00390625" style="76" customWidth="1"/>
    <col min="9" max="9" width="21.7109375" style="76" customWidth="1"/>
    <col min="10" max="10" width="23.421875" style="76" customWidth="1"/>
    <col min="11" max="11" width="11.421875" style="76" customWidth="1"/>
    <col min="12" max="12" width="21.57421875" style="76" customWidth="1"/>
    <col min="13" max="13" width="18.8515625" style="76" customWidth="1"/>
    <col min="14" max="14" width="20.00390625" style="76" customWidth="1"/>
    <col min="15" max="15" width="15.140625" style="76" customWidth="1"/>
    <col min="16" max="16" width="11.7109375" style="76" customWidth="1"/>
    <col min="17" max="16384" width="9.140625" style="76" customWidth="1"/>
  </cols>
  <sheetData>
    <row r="1" spans="1:11" ht="24.75" customHeight="1">
      <c r="A1" s="329" t="s">
        <v>203</v>
      </c>
      <c r="B1" s="330"/>
      <c r="C1" s="330"/>
      <c r="D1" s="330"/>
      <c r="E1" s="331"/>
      <c r="F1" s="332"/>
      <c r="G1" s="333" t="s">
        <v>202</v>
      </c>
      <c r="H1" s="334"/>
      <c r="I1" s="334"/>
      <c r="J1" s="335"/>
      <c r="K1" s="336"/>
    </row>
    <row r="2" spans="1:17" ht="24.75" customHeight="1">
      <c r="A2" s="191"/>
      <c r="B2" s="337" t="s">
        <v>79</v>
      </c>
      <c r="C2" s="338" t="s">
        <v>80</v>
      </c>
      <c r="D2" s="338" t="s">
        <v>81</v>
      </c>
      <c r="E2" s="339" t="s">
        <v>4</v>
      </c>
      <c r="F2" s="340"/>
      <c r="G2" s="341"/>
      <c r="H2" s="342" t="s">
        <v>79</v>
      </c>
      <c r="I2" s="342" t="s">
        <v>80</v>
      </c>
      <c r="J2" s="342" t="s">
        <v>81</v>
      </c>
      <c r="K2" s="343" t="s">
        <v>4</v>
      </c>
      <c r="P2" s="344"/>
      <c r="Q2" s="344"/>
    </row>
    <row r="3" spans="1:17" ht="24.75" customHeight="1">
      <c r="A3" s="193" t="s">
        <v>248</v>
      </c>
      <c r="B3" s="532">
        <v>0</v>
      </c>
      <c r="C3" s="64"/>
      <c r="D3" s="64"/>
      <c r="E3" s="345">
        <f aca="true" t="shared" si="0" ref="E3:E17">SUM(B3:D3)</f>
        <v>0</v>
      </c>
      <c r="F3" s="346"/>
      <c r="G3" s="347" t="s">
        <v>83</v>
      </c>
      <c r="H3" s="348">
        <f>'4 CE_Funzionale'!G5</f>
        <v>0</v>
      </c>
      <c r="I3" s="349"/>
      <c r="J3" s="349"/>
      <c r="K3" s="350"/>
      <c r="P3" s="344"/>
      <c r="Q3" s="344"/>
    </row>
    <row r="4" spans="1:17" ht="24.75" customHeight="1">
      <c r="A4" s="193" t="s">
        <v>82</v>
      </c>
      <c r="B4" s="351">
        <f>Dati!G17</f>
        <v>258000</v>
      </c>
      <c r="C4" s="78"/>
      <c r="D4" s="64"/>
      <c r="E4" s="345">
        <f t="shared" si="0"/>
        <v>258000</v>
      </c>
      <c r="F4" s="346"/>
      <c r="G4" s="347" t="s">
        <v>17</v>
      </c>
      <c r="H4" s="352">
        <f>B5</f>
        <v>25000</v>
      </c>
      <c r="I4" s="353"/>
      <c r="J4" s="353"/>
      <c r="K4" s="354"/>
      <c r="P4" s="344"/>
      <c r="Q4" s="344"/>
    </row>
    <row r="5" spans="1:17" ht="24.75" customHeight="1">
      <c r="A5" s="193" t="s">
        <v>70</v>
      </c>
      <c r="B5" s="351">
        <f>Dati!G20</f>
        <v>25000</v>
      </c>
      <c r="C5" s="64"/>
      <c r="D5" s="64"/>
      <c r="E5" s="345">
        <f t="shared" si="0"/>
        <v>25000</v>
      </c>
      <c r="F5" s="346"/>
      <c r="G5" s="347" t="s">
        <v>18</v>
      </c>
      <c r="H5" s="352">
        <f>B6</f>
        <v>24000</v>
      </c>
      <c r="I5" s="353"/>
      <c r="J5" s="353"/>
      <c r="K5" s="354"/>
      <c r="P5" s="344"/>
      <c r="Q5" s="344"/>
    </row>
    <row r="6" spans="1:17" ht="24.75" customHeight="1">
      <c r="A6" s="195" t="s">
        <v>71</v>
      </c>
      <c r="B6" s="351">
        <f>Dati!G21</f>
        <v>24000</v>
      </c>
      <c r="C6" s="64"/>
      <c r="D6" s="64"/>
      <c r="E6" s="345">
        <f t="shared" si="0"/>
        <v>24000</v>
      </c>
      <c r="F6" s="346"/>
      <c r="G6" s="347" t="s">
        <v>22</v>
      </c>
      <c r="H6" s="353"/>
      <c r="I6" s="352">
        <f>+C9</f>
        <v>10000</v>
      </c>
      <c r="J6" s="353"/>
      <c r="K6" s="354"/>
      <c r="P6" s="344"/>
      <c r="Q6" s="344"/>
    </row>
    <row r="7" spans="1:17" ht="24.75" customHeight="1" thickBot="1">
      <c r="A7" s="195" t="s">
        <v>21</v>
      </c>
      <c r="B7" s="355">
        <f>Dati!G24</f>
        <v>8000</v>
      </c>
      <c r="C7" s="356"/>
      <c r="D7" s="356"/>
      <c r="E7" s="357">
        <f t="shared" si="0"/>
        <v>8000</v>
      </c>
      <c r="F7" s="346"/>
      <c r="G7" s="347" t="s">
        <v>19</v>
      </c>
      <c r="H7" s="353"/>
      <c r="I7" s="353"/>
      <c r="J7" s="352">
        <f>+D13</f>
        <v>73000</v>
      </c>
      <c r="K7" s="354"/>
      <c r="P7" s="344"/>
      <c r="Q7" s="344"/>
    </row>
    <row r="8" spans="1:17" ht="24.75" customHeight="1" thickBot="1">
      <c r="A8" s="358" t="s">
        <v>60</v>
      </c>
      <c r="B8" s="359">
        <f>+H11</f>
        <v>21330.845771144275</v>
      </c>
      <c r="C8" s="359">
        <f>+I11</f>
        <v>4353.233830845771</v>
      </c>
      <c r="D8" s="359">
        <f>+J11</f>
        <v>44315.920398009956</v>
      </c>
      <c r="E8" s="360">
        <f t="shared" si="0"/>
        <v>70000</v>
      </c>
      <c r="F8" s="346"/>
      <c r="G8" s="347" t="s">
        <v>24</v>
      </c>
      <c r="H8" s="353"/>
      <c r="I8" s="353"/>
      <c r="J8" s="352">
        <f>+D14</f>
        <v>28800</v>
      </c>
      <c r="K8" s="354"/>
      <c r="P8" s="344"/>
      <c r="Q8" s="344"/>
    </row>
    <row r="9" spans="1:17" ht="24.75" customHeight="1">
      <c r="A9" s="193" t="s">
        <v>72</v>
      </c>
      <c r="B9" s="361"/>
      <c r="C9" s="362">
        <f>Dati!G25</f>
        <v>10000</v>
      </c>
      <c r="D9" s="77"/>
      <c r="E9" s="363">
        <f t="shared" si="0"/>
        <v>10000</v>
      </c>
      <c r="F9" s="346"/>
      <c r="G9" s="364" t="s">
        <v>84</v>
      </c>
      <c r="H9" s="365">
        <f>SUM(H3:H8)</f>
        <v>49000</v>
      </c>
      <c r="I9" s="365">
        <f>SUM(I3:I8)</f>
        <v>10000</v>
      </c>
      <c r="J9" s="365">
        <f>SUM(J3:J8)</f>
        <v>101800</v>
      </c>
      <c r="K9" s="366">
        <f>SUM(H9:J9)</f>
        <v>160800</v>
      </c>
      <c r="P9" s="344"/>
      <c r="Q9" s="344"/>
    </row>
    <row r="10" spans="1:17" ht="24.75" customHeight="1">
      <c r="A10" s="195" t="s">
        <v>23</v>
      </c>
      <c r="B10" s="78"/>
      <c r="C10" s="367">
        <f>Dati!G26</f>
        <v>71000</v>
      </c>
      <c r="D10" s="64"/>
      <c r="E10" s="345">
        <f t="shared" si="0"/>
        <v>71000</v>
      </c>
      <c r="F10" s="346"/>
      <c r="G10" s="368" t="s">
        <v>59</v>
      </c>
      <c r="H10" s="369">
        <f>+H9/$K$9</f>
        <v>0.30472636815920395</v>
      </c>
      <c r="I10" s="369">
        <f>+I9/$K$9</f>
        <v>0.06218905472636816</v>
      </c>
      <c r="J10" s="369">
        <f>+J9/$K$9</f>
        <v>0.6330845771144279</v>
      </c>
      <c r="K10" s="370">
        <v>1</v>
      </c>
      <c r="L10" s="65"/>
      <c r="M10" s="65"/>
      <c r="N10" s="65"/>
      <c r="O10" s="65"/>
      <c r="P10" s="344"/>
      <c r="Q10" s="344"/>
    </row>
    <row r="11" spans="1:17" ht="24.75" customHeight="1">
      <c r="A11" s="195" t="s">
        <v>62</v>
      </c>
      <c r="B11" s="78"/>
      <c r="C11" s="367">
        <f>Dati!G28</f>
        <v>30500</v>
      </c>
      <c r="D11" s="64"/>
      <c r="E11" s="345">
        <f t="shared" si="0"/>
        <v>30500</v>
      </c>
      <c r="F11" s="346"/>
      <c r="G11" s="371" t="s">
        <v>85</v>
      </c>
      <c r="H11" s="372">
        <f>+$K$11*H10</f>
        <v>21330.845771144275</v>
      </c>
      <c r="I11" s="372">
        <f>+$K$11*I10</f>
        <v>4353.233830845771</v>
      </c>
      <c r="J11" s="372">
        <f>+$K$11*J10</f>
        <v>44315.920398009956</v>
      </c>
      <c r="K11" s="373">
        <f>Dati!G23</f>
        <v>70000</v>
      </c>
      <c r="L11" s="65"/>
      <c r="M11" s="65"/>
      <c r="N11" s="65"/>
      <c r="O11" s="65"/>
      <c r="P11" s="344"/>
      <c r="Q11" s="344"/>
    </row>
    <row r="12" spans="1:17" ht="24.75" customHeight="1">
      <c r="A12" s="195" t="s">
        <v>63</v>
      </c>
      <c r="B12" s="78"/>
      <c r="C12" s="367">
        <f>Dati!G29</f>
        <v>30000</v>
      </c>
      <c r="D12" s="64"/>
      <c r="E12" s="345">
        <f t="shared" si="0"/>
        <v>30000</v>
      </c>
      <c r="F12" s="346"/>
      <c r="L12" s="65"/>
      <c r="M12" s="65"/>
      <c r="N12" s="65"/>
      <c r="O12" s="65"/>
      <c r="P12" s="344"/>
      <c r="Q12" s="344"/>
    </row>
    <row r="13" spans="1:17" ht="24.75" customHeight="1">
      <c r="A13" s="195" t="s">
        <v>64</v>
      </c>
      <c r="B13" s="78"/>
      <c r="C13" s="64"/>
      <c r="D13" s="367">
        <f>Dati!G22</f>
        <v>73000</v>
      </c>
      <c r="E13" s="345">
        <f t="shared" si="0"/>
        <v>73000</v>
      </c>
      <c r="F13" s="346"/>
      <c r="L13" s="65"/>
      <c r="M13" s="65"/>
      <c r="N13" s="65"/>
      <c r="O13" s="65"/>
      <c r="P13" s="344"/>
      <c r="Q13" s="344"/>
    </row>
    <row r="14" spans="1:17" ht="24.75" customHeight="1">
      <c r="A14" s="193" t="s">
        <v>24</v>
      </c>
      <c r="B14" s="78"/>
      <c r="C14" s="374"/>
      <c r="D14" s="367">
        <f>Dati!G27</f>
        <v>28800</v>
      </c>
      <c r="E14" s="345">
        <f t="shared" si="0"/>
        <v>28800</v>
      </c>
      <c r="F14" s="346"/>
      <c r="L14" s="65"/>
      <c r="M14" s="65"/>
      <c r="N14" s="65"/>
      <c r="O14" s="65"/>
      <c r="P14" s="344"/>
      <c r="Q14" s="344"/>
    </row>
    <row r="15" spans="1:17" ht="24.75" customHeight="1">
      <c r="A15" s="195" t="s">
        <v>27</v>
      </c>
      <c r="B15" s="78"/>
      <c r="C15" s="64"/>
      <c r="D15" s="367">
        <f>Dati!G30</f>
        <v>90700</v>
      </c>
      <c r="E15" s="345">
        <f t="shared" si="0"/>
        <v>90700</v>
      </c>
      <c r="F15" s="346"/>
      <c r="L15" s="65"/>
      <c r="M15" s="65"/>
      <c r="N15" s="65"/>
      <c r="O15" s="65"/>
      <c r="P15" s="344"/>
      <c r="Q15" s="344"/>
    </row>
    <row r="16" spans="1:17" ht="24.75" customHeight="1">
      <c r="A16" s="199" t="s">
        <v>28</v>
      </c>
      <c r="B16" s="375"/>
      <c r="C16" s="356"/>
      <c r="D16" s="356">
        <v>0</v>
      </c>
      <c r="E16" s="357">
        <f t="shared" si="0"/>
        <v>0</v>
      </c>
      <c r="F16" s="346"/>
      <c r="L16" s="65"/>
      <c r="M16" s="65"/>
      <c r="N16" s="65"/>
      <c r="O16" s="65"/>
      <c r="P16" s="344"/>
      <c r="Q16" s="344"/>
    </row>
    <row r="17" spans="1:17" ht="24.75" customHeight="1">
      <c r="A17" s="201" t="s">
        <v>143</v>
      </c>
      <c r="B17" s="376">
        <f>SUM(B3:B16)</f>
        <v>336330.84577114426</v>
      </c>
      <c r="C17" s="376">
        <f>SUM(C3:C16)</f>
        <v>145853.23383084577</v>
      </c>
      <c r="D17" s="376">
        <f>SUM(D3:D16)</f>
        <v>236815.92039800994</v>
      </c>
      <c r="E17" s="377">
        <f t="shared" si="0"/>
        <v>719000</v>
      </c>
      <c r="F17" s="378"/>
      <c r="G17" s="378"/>
      <c r="H17" s="378"/>
      <c r="I17" s="378"/>
      <c r="J17" s="344"/>
      <c r="K17" s="344"/>
      <c r="L17" s="344"/>
      <c r="M17" s="344"/>
      <c r="N17" s="344"/>
      <c r="O17" s="344"/>
      <c r="P17" s="344"/>
      <c r="Q17" s="344"/>
    </row>
    <row r="18" spans="1:17" ht="35.25" customHeight="1">
      <c r="A18" s="379"/>
      <c r="B18" s="380" t="s">
        <v>244</v>
      </c>
      <c r="C18" s="381" t="s">
        <v>86</v>
      </c>
      <c r="D18" s="382" t="s">
        <v>30</v>
      </c>
      <c r="E18" s="540" t="s">
        <v>253</v>
      </c>
      <c r="F18" s="67"/>
      <c r="G18" s="67"/>
      <c r="H18" s="67"/>
      <c r="I18" s="67"/>
      <c r="J18" s="344"/>
      <c r="K18" s="344"/>
      <c r="L18" s="344"/>
      <c r="M18" s="344"/>
      <c r="N18" s="344"/>
      <c r="O18" s="344"/>
      <c r="P18" s="344"/>
      <c r="Q18" s="344"/>
    </row>
    <row r="19" spans="1:17" ht="24.75" customHeight="1">
      <c r="A19" s="383" t="s">
        <v>73</v>
      </c>
      <c r="B19" s="384">
        <f>B25</f>
        <v>52000</v>
      </c>
      <c r="C19" s="385">
        <f>'3 CE Full Costing base unica'!G3</f>
        <v>0</v>
      </c>
      <c r="D19" s="386">
        <f>'1 CE Variable Costing'!G5</f>
        <v>0</v>
      </c>
      <c r="E19" s="540" t="s">
        <v>253</v>
      </c>
      <c r="F19" s="67"/>
      <c r="G19" s="67"/>
      <c r="H19" s="67"/>
      <c r="I19" s="67"/>
      <c r="J19" s="344"/>
      <c r="K19" s="344"/>
      <c r="L19" s="344"/>
      <c r="M19" s="344"/>
      <c r="N19" s="344"/>
      <c r="O19" s="344"/>
      <c r="P19" s="344"/>
      <c r="Q19" s="344"/>
    </row>
    <row r="20" spans="1:17" ht="24.75" customHeight="1">
      <c r="A20" s="387" t="s">
        <v>74</v>
      </c>
      <c r="B20" s="388">
        <f>+B17/B19</f>
        <v>6.467900880214312</v>
      </c>
      <c r="C20" s="389" t="e">
        <f>C17/C19</f>
        <v>#DIV/0!</v>
      </c>
      <c r="D20" s="390" t="e">
        <f>D17/D19</f>
        <v>#DIV/0!</v>
      </c>
      <c r="E20" s="540" t="s">
        <v>254</v>
      </c>
      <c r="F20" s="67"/>
      <c r="G20" s="67"/>
      <c r="H20" s="67"/>
      <c r="I20" s="67"/>
      <c r="J20" s="344"/>
      <c r="K20" s="344"/>
      <c r="L20" s="344"/>
      <c r="M20" s="344"/>
      <c r="N20" s="344"/>
      <c r="O20" s="344"/>
      <c r="P20" s="344"/>
      <c r="Q20" s="344"/>
    </row>
    <row r="21" ht="15.75" customHeight="1"/>
    <row r="22" spans="2:4" ht="24.75" customHeight="1">
      <c r="B22" s="391" t="s">
        <v>137</v>
      </c>
      <c r="C22" s="392" t="s">
        <v>135</v>
      </c>
      <c r="D22" s="392" t="s">
        <v>135</v>
      </c>
    </row>
    <row r="23" ht="14.25" customHeight="1"/>
    <row r="24" spans="1:3" ht="24.75" customHeight="1">
      <c r="A24" s="393" t="s">
        <v>138</v>
      </c>
      <c r="B24" s="394">
        <f>Dati!G4</f>
        <v>58200</v>
      </c>
      <c r="C24" s="393" t="s">
        <v>264</v>
      </c>
    </row>
    <row r="25" spans="1:3" ht="24.75" customHeight="1">
      <c r="A25" s="393" t="s">
        <v>136</v>
      </c>
      <c r="B25" s="394">
        <f>Dati!G7</f>
        <v>52000</v>
      </c>
      <c r="C25" s="393" t="s">
        <v>263</v>
      </c>
    </row>
  </sheetData>
  <sheetProtection selectLockedCells="1" selectUnlockedCells="1"/>
  <printOptions horizontalCentered="1"/>
  <pageMargins left="0.1968503937007874" right="0.1968503937007874" top="0.6692913385826772" bottom="0.2362204724409449" header="0.2755905511811024" footer="0.5118110236220472"/>
  <pageSetup fitToHeight="1" fitToWidth="1" horizontalDpi="300" verticalDpi="300" orientation="landscape" paperSize="9" scale="58" r:id="rId3"/>
  <headerFooter alignWithMargins="0">
    <oddHeader>&amp;C&amp;"Arial,Normale"&amp;12Tessitura SLO - B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K34"/>
  <sheetViews>
    <sheetView showGridLines="0" zoomScale="96" zoomScaleNormal="96" zoomScalePageLayoutView="0" workbookViewId="0" topLeftCell="A1">
      <selection activeCell="B10" sqref="B10"/>
    </sheetView>
  </sheetViews>
  <sheetFormatPr defaultColWidth="9.140625" defaultRowHeight="15"/>
  <cols>
    <col min="1" max="1" width="54.140625" style="182" customWidth="1"/>
    <col min="2" max="6" width="26.140625" style="182" customWidth="1"/>
    <col min="7" max="7" width="17.57421875" style="225" customWidth="1"/>
    <col min="8" max="8" width="9.140625" style="182" customWidth="1"/>
    <col min="9" max="9" width="14.57421875" style="182" bestFit="1" customWidth="1"/>
    <col min="10" max="16384" width="9.140625" style="182" customWidth="1"/>
  </cols>
  <sheetData>
    <row r="1" spans="1:7" ht="27" customHeight="1">
      <c r="A1" s="317" t="s">
        <v>118</v>
      </c>
      <c r="B1" s="317"/>
      <c r="C1" s="317"/>
      <c r="D1" s="317"/>
      <c r="E1" s="317"/>
      <c r="F1" s="317"/>
      <c r="G1" s="317"/>
    </row>
    <row r="2" spans="1:7" ht="44.25" customHeight="1">
      <c r="A2" s="395"/>
      <c r="B2" s="396" t="s">
        <v>31</v>
      </c>
      <c r="C2" s="396" t="s">
        <v>32</v>
      </c>
      <c r="D2" s="396" t="s">
        <v>33</v>
      </c>
      <c r="E2" s="396" t="s">
        <v>34</v>
      </c>
      <c r="F2" s="396" t="s">
        <v>35</v>
      </c>
      <c r="G2" s="397" t="s">
        <v>39</v>
      </c>
    </row>
    <row r="3" spans="1:7" ht="21.75" customHeight="1">
      <c r="A3" s="398" t="s">
        <v>36</v>
      </c>
      <c r="B3" s="320">
        <f>Dati!B9*Dati!B6</f>
        <v>360000</v>
      </c>
      <c r="C3" s="320">
        <f>Dati!C9*Dati!C6</f>
        <v>580000</v>
      </c>
      <c r="D3" s="320">
        <f>Dati!D9*Dati!D6</f>
        <v>475000</v>
      </c>
      <c r="E3" s="320">
        <f>Dati!E9*Dati!E6</f>
        <v>340000</v>
      </c>
      <c r="F3" s="320">
        <f>Dati!F9*Dati!F6</f>
        <v>357000</v>
      </c>
      <c r="G3" s="399">
        <f>SUM(B3:F3)</f>
        <v>2112000</v>
      </c>
    </row>
    <row r="4" spans="1:7" ht="21.75" customHeight="1">
      <c r="A4" s="313" t="s">
        <v>148</v>
      </c>
      <c r="B4" s="215">
        <f>Dati!B11*Dati!B6</f>
        <v>156000</v>
      </c>
      <c r="C4" s="215">
        <f>Dati!C11*Dati!C6</f>
        <v>220000.00000000003</v>
      </c>
      <c r="D4" s="215">
        <f>Dati!D11*Dati!D6</f>
        <v>152000</v>
      </c>
      <c r="E4" s="215">
        <f>Dati!E11*Dati!E6</f>
        <v>102000</v>
      </c>
      <c r="F4" s="215">
        <f>Dati!F11*Dati!F6</f>
        <v>85000</v>
      </c>
      <c r="G4" s="400">
        <f>SUM(B4:F4)</f>
        <v>715000</v>
      </c>
    </row>
    <row r="5" spans="1:9" ht="21.75" customHeight="1">
      <c r="A5" s="313" t="s">
        <v>150</v>
      </c>
      <c r="B5" s="215">
        <f>Dati!B12*Dati!B6</f>
        <v>36000</v>
      </c>
      <c r="C5" s="215">
        <f>Dati!C12*Dati!C6</f>
        <v>80000</v>
      </c>
      <c r="D5" s="215">
        <f>Dati!D12*Dati!D6</f>
        <v>76000</v>
      </c>
      <c r="E5" s="215">
        <f>Dati!E12*Dati!E6</f>
        <v>68000</v>
      </c>
      <c r="F5" s="215">
        <f>Dati!F12*Dati!F6</f>
        <v>68000</v>
      </c>
      <c r="G5" s="400">
        <f>SUM(B5:F5)</f>
        <v>328000</v>
      </c>
      <c r="I5" s="229"/>
    </row>
    <row r="6" spans="1:9" ht="21.75" customHeight="1">
      <c r="A6" s="401" t="s">
        <v>251</v>
      </c>
      <c r="B6" s="322"/>
      <c r="C6" s="322"/>
      <c r="D6" s="322"/>
      <c r="E6" s="322"/>
      <c r="F6" s="322"/>
      <c r="G6" s="400"/>
      <c r="I6" s="293" t="s">
        <v>204</v>
      </c>
    </row>
    <row r="7" spans="1:7" ht="21.75" customHeight="1">
      <c r="A7" s="410" t="s">
        <v>16</v>
      </c>
      <c r="B7" s="294">
        <f>Dati!B14*'5 CE Gerarchico causale'!B3</f>
        <v>0</v>
      </c>
      <c r="C7" s="294">
        <f>Dati!C14*'5 CE Gerarchico causale'!C3</f>
        <v>0</v>
      </c>
      <c r="D7" s="294">
        <f>Dati!D14*'5 CE Gerarchico causale'!D3</f>
        <v>0</v>
      </c>
      <c r="E7" s="294">
        <f>Dati!E14*'5 CE Gerarchico causale'!E3</f>
        <v>0</v>
      </c>
      <c r="F7" s="294">
        <f>Dati!F14*'5 CE Gerarchico causale'!F3</f>
        <v>0</v>
      </c>
      <c r="G7" s="409">
        <f>SUM(B7:F7)</f>
        <v>0</v>
      </c>
    </row>
    <row r="8" spans="1:11" ht="21.75" customHeight="1">
      <c r="A8" s="411" t="s">
        <v>127</v>
      </c>
      <c r="B8" s="221">
        <f>B4+B5+B7</f>
        <v>192000</v>
      </c>
      <c r="C8" s="221">
        <f>C4+C5+C7</f>
        <v>300000</v>
      </c>
      <c r="D8" s="221">
        <f>D4+D5+D7</f>
        <v>228000</v>
      </c>
      <c r="E8" s="221">
        <f>E4+E5+E7</f>
        <v>170000</v>
      </c>
      <c r="F8" s="221">
        <f>F4+F5+F7</f>
        <v>153000</v>
      </c>
      <c r="G8" s="221">
        <f>SUM(G4:G7)</f>
        <v>1043000</v>
      </c>
      <c r="H8" s="65"/>
      <c r="I8" s="418">
        <f>'1 CE Variable Costing'!G4+'1 CE Variable Costing'!G5+'1 CE Variable Costing'!G7</f>
        <v>0</v>
      </c>
      <c r="J8" s="204" t="s">
        <v>211</v>
      </c>
      <c r="K8" s="65"/>
    </row>
    <row r="9" spans="1:9" ht="21.75" customHeight="1">
      <c r="A9" s="402" t="s">
        <v>207</v>
      </c>
      <c r="C9" s="322"/>
      <c r="D9" s="322"/>
      <c r="E9" s="322"/>
      <c r="F9" s="322"/>
      <c r="G9" s="399"/>
      <c r="I9" s="293" t="s">
        <v>140</v>
      </c>
    </row>
    <row r="10" spans="1:9" ht="21.75" customHeight="1">
      <c r="A10" s="403" t="s">
        <v>40</v>
      </c>
      <c r="B10" s="215">
        <f>'5.2 Gerarchico_cau-ripartizione'!B38*'5 CE Gerarchico causale'!B15</f>
        <v>215342.0448571929</v>
      </c>
      <c r="C10" s="215">
        <f>'5.2 Gerarchico_cau-ripartizione'!C38*'5 CE Gerarchico causale'!C15</f>
        <v>180579.57771158227</v>
      </c>
      <c r="D10" s="215">
        <f>'5.2 Gerarchico_cau-ripartizione'!D38*'5 CE Gerarchico causale'!D15</f>
        <v>173164.243472928</v>
      </c>
      <c r="E10" s="215">
        <f>'5.2 Gerarchico_cau-ripartizione'!E38*'5 CE Gerarchico causale'!E15</f>
        <v>120816.73722063813</v>
      </c>
      <c r="F10" s="404">
        <f>'5.2 Gerarchico_cau-ripartizione'!E38*'5 CE Gerarchico causale'!F15</f>
        <v>144980.08466476575</v>
      </c>
      <c r="G10" s="399">
        <f>SUM(B10:F10)</f>
        <v>834882.687927107</v>
      </c>
      <c r="I10" s="293" t="s">
        <v>140</v>
      </c>
    </row>
    <row r="11" spans="1:7" ht="21.75" customHeight="1">
      <c r="A11" s="403" t="s">
        <v>41</v>
      </c>
      <c r="B11" s="215">
        <f>'5.2 Gerarchico_cau-ripartizione'!$F$38*'5 CE Gerarchico causale'!B3</f>
        <v>28656.36001242493</v>
      </c>
      <c r="C11" s="215">
        <f>'5.2 Gerarchico_cau-ripartizione'!$F$38*'5 CE Gerarchico causale'!C3</f>
        <v>46168.58002001795</v>
      </c>
      <c r="D11" s="215">
        <f>'5.2 Gerarchico_cau-ripartizione'!$F$38*'5 CE Gerarchico causale'!D3</f>
        <v>37810.47501639401</v>
      </c>
      <c r="E11" s="215">
        <f>'5.2 Gerarchico_cau-ripartizione'!$F$38*'5 CE Gerarchico causale'!E3</f>
        <v>27064.340011734657</v>
      </c>
      <c r="F11" s="215">
        <f>'5.2 Gerarchico_cau-ripartizione'!$F$38*'5 CE Gerarchico causale'!F3</f>
        <v>28417.55701232139</v>
      </c>
      <c r="G11" s="399">
        <f>SUM(B11:F11)</f>
        <v>168117.31207289296</v>
      </c>
    </row>
    <row r="12" spans="1:9" ht="21.75" customHeight="1">
      <c r="A12" s="405" t="s">
        <v>257</v>
      </c>
      <c r="B12" s="221">
        <f>SUM(B10:B11)</f>
        <v>243998.40486961784</v>
      </c>
      <c r="C12" s="221">
        <f>SUM(C10:C11)</f>
        <v>226748.15773160022</v>
      </c>
      <c r="D12" s="221">
        <f>SUM(D10:D11)</f>
        <v>210974.71848932203</v>
      </c>
      <c r="E12" s="221">
        <f>SUM(E10:E11)</f>
        <v>147881.07723237277</v>
      </c>
      <c r="F12" s="221">
        <f>SUM(F10:F11)</f>
        <v>173397.64167708714</v>
      </c>
      <c r="G12" s="399">
        <f>SUM(B12:F12)</f>
        <v>1003000</v>
      </c>
      <c r="I12" s="497">
        <f>'1 CE Variable Costing'!G6+'1 CE Variable Costing'!G11</f>
        <v>0</v>
      </c>
    </row>
    <row r="13" spans="1:8" ht="21.75" customHeight="1">
      <c r="A13" s="406" t="s">
        <v>161</v>
      </c>
      <c r="B13" s="407">
        <f>B3-B8-B12</f>
        <v>-75998.40486961784</v>
      </c>
      <c r="C13" s="407">
        <f>C3-C8-C12</f>
        <v>53251.84226839978</v>
      </c>
      <c r="D13" s="407">
        <f>D3-D8-D12</f>
        <v>36025.281510677974</v>
      </c>
      <c r="E13" s="407">
        <f>E3-E8-E12</f>
        <v>22118.922767627228</v>
      </c>
      <c r="F13" s="407">
        <f>F3-F8-F12</f>
        <v>30602.358322912856</v>
      </c>
      <c r="G13" s="408">
        <f>SUM(B13:F13)</f>
        <v>66000</v>
      </c>
      <c r="H13" s="229"/>
    </row>
    <row r="14" ht="15.75">
      <c r="I14" s="229">
        <f>G10+G11</f>
        <v>1003000</v>
      </c>
    </row>
    <row r="15" spans="1:10" ht="15.75">
      <c r="A15" s="185" t="s">
        <v>162</v>
      </c>
      <c r="B15" s="89">
        <f>Dati!B7</f>
        <v>6000</v>
      </c>
      <c r="C15" s="89">
        <f>Dati!C7</f>
        <v>14000.000000000002</v>
      </c>
      <c r="D15" s="89">
        <f>Dati!D7</f>
        <v>13300.000000000002</v>
      </c>
      <c r="E15" s="89">
        <f>Dati!E7</f>
        <v>8500</v>
      </c>
      <c r="F15" s="142">
        <f>Dati!F7</f>
        <v>10200</v>
      </c>
      <c r="G15" s="130">
        <f>SUM(B15:F15)</f>
        <v>52000</v>
      </c>
      <c r="I15" s="498">
        <f>I12-I14</f>
        <v>-1003000</v>
      </c>
      <c r="J15" s="182" t="s">
        <v>256</v>
      </c>
    </row>
    <row r="18" ht="15.75">
      <c r="A18" s="225" t="s">
        <v>206</v>
      </c>
    </row>
    <row r="19" spans="1:8" ht="15.75">
      <c r="A19" s="232" t="s">
        <v>169</v>
      </c>
      <c r="B19" s="326">
        <f>Dati!B9</f>
        <v>3</v>
      </c>
      <c r="C19" s="181">
        <f>Dati!C9</f>
        <v>2.9</v>
      </c>
      <c r="D19" s="181">
        <f>Dati!D9</f>
        <v>2.5</v>
      </c>
      <c r="E19" s="181">
        <f>Dati!E9</f>
        <v>2</v>
      </c>
      <c r="F19" s="181">
        <f>Dati!F9</f>
        <v>2.1</v>
      </c>
      <c r="G19" s="170"/>
      <c r="H19" s="170"/>
    </row>
    <row r="20" spans="1:8" ht="15.75">
      <c r="A20" s="232" t="s">
        <v>170</v>
      </c>
      <c r="B20" s="327">
        <f>Dati!B6</f>
        <v>120000</v>
      </c>
      <c r="C20" s="328">
        <f>Dati!C6</f>
        <v>200000</v>
      </c>
      <c r="D20" s="328">
        <f>Dati!D6</f>
        <v>190000</v>
      </c>
      <c r="E20" s="328">
        <f>Dati!E6</f>
        <v>170000</v>
      </c>
      <c r="F20" s="328">
        <f>Dati!F6</f>
        <v>170000</v>
      </c>
      <c r="G20" s="235">
        <f>SUM(B20:F20)</f>
        <v>850000</v>
      </c>
      <c r="H20" s="170"/>
    </row>
    <row r="21" spans="1:8" ht="15.75">
      <c r="A21" s="232" t="s">
        <v>168</v>
      </c>
      <c r="B21" s="237">
        <f>(B8+B12)/B20</f>
        <v>3.6333200405801485</v>
      </c>
      <c r="C21" s="237">
        <f>(C8+C12)/C20</f>
        <v>2.633740788658001</v>
      </c>
      <c r="D21" s="237">
        <f>(D8+D12)/D20</f>
        <v>2.3103932552069577</v>
      </c>
      <c r="E21" s="237">
        <f>(E8+E12)/E20</f>
        <v>1.8698886896021927</v>
      </c>
      <c r="F21" s="237">
        <f>(F8+F12)/F20</f>
        <v>1.9199861275122776</v>
      </c>
      <c r="G21" s="182"/>
      <c r="H21" s="170"/>
    </row>
    <row r="22" spans="1:8" ht="15.75">
      <c r="A22" s="236" t="s">
        <v>178</v>
      </c>
      <c r="B22" s="237">
        <f>B19-B21</f>
        <v>-0.6333200405801485</v>
      </c>
      <c r="C22" s="536">
        <f>C19-C21</f>
        <v>0.2662592113419988</v>
      </c>
      <c r="D22" s="237">
        <f>D19-D21</f>
        <v>0.1896067447930423</v>
      </c>
      <c r="E22" s="237">
        <f>E19-E21</f>
        <v>0.13011131039780732</v>
      </c>
      <c r="F22" s="237">
        <f>F19-F21</f>
        <v>0.1800138724877225</v>
      </c>
      <c r="G22" s="182"/>
      <c r="H22" s="170"/>
    </row>
    <row r="23" spans="2:3" ht="15.75">
      <c r="B23" s="541" t="s">
        <v>255</v>
      </c>
      <c r="C23" s="541"/>
    </row>
    <row r="24" ht="15.75">
      <c r="A24" s="225" t="s">
        <v>208</v>
      </c>
    </row>
    <row r="25" ht="15.75">
      <c r="A25" s="225" t="s">
        <v>209</v>
      </c>
    </row>
    <row r="26" ht="15.75">
      <c r="A26" s="225" t="s">
        <v>210</v>
      </c>
    </row>
    <row r="27" ht="15.75">
      <c r="A27" s="225" t="s">
        <v>214</v>
      </c>
    </row>
    <row r="28" ht="15.75">
      <c r="A28" s="225" t="s">
        <v>215</v>
      </c>
    </row>
    <row r="29" ht="15.75">
      <c r="A29" s="419" t="s">
        <v>218</v>
      </c>
    </row>
    <row r="30" ht="15.75">
      <c r="A30" s="419" t="s">
        <v>219</v>
      </c>
    </row>
    <row r="31" ht="15.75">
      <c r="A31" s="419" t="s">
        <v>220</v>
      </c>
    </row>
    <row r="32" ht="15.75">
      <c r="A32" s="419" t="s">
        <v>221</v>
      </c>
    </row>
    <row r="33" ht="15.75">
      <c r="A33" s="225" t="s">
        <v>216</v>
      </c>
    </row>
    <row r="34" ht="15.75">
      <c r="A34" s="225" t="s">
        <v>217</v>
      </c>
    </row>
  </sheetData>
  <sheetProtection selectLockedCells="1" selectUnlockedCells="1"/>
  <printOptions horizontalCentered="1"/>
  <pageMargins left="0.1968503937007874" right="0.1968503937007874" top="0.6692913385826772" bottom="0.2362204724409449" header="0.2755905511811024" footer="0.5118110236220472"/>
  <pageSetup fitToHeight="1" fitToWidth="1" horizontalDpi="300" verticalDpi="300" orientation="landscape" paperSize="9" scale="71" r:id="rId1"/>
  <headerFooter alignWithMargins="0">
    <oddHeader>&amp;C&amp;"Arial,Normale"&amp;12Tessitura SLO - B</oddHeader>
  </headerFooter>
  <ignoredErrors>
    <ignoredError sqref="B14:H14 G13 K13:N13 H15 I13 J14:N14 K15:N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Rubello</dc:creator>
  <cp:keywords/>
  <dc:description/>
  <cp:lastModifiedBy>Umberto</cp:lastModifiedBy>
  <cp:lastPrinted>2019-02-27T07:51:55Z</cp:lastPrinted>
  <dcterms:created xsi:type="dcterms:W3CDTF">2005-03-17T11:55:48Z</dcterms:created>
  <dcterms:modified xsi:type="dcterms:W3CDTF">2019-03-13T10:42:30Z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1193449575</vt:i4>
  </property>
  <property fmtid="{D5CDD505-2E9C-101B-9397-08002B2CF9AE}" pid="3" name="_AuthorEmail">
    <vt:lpwstr>sucolombo@liuc.it</vt:lpwstr>
  </property>
  <property fmtid="{D5CDD505-2E9C-101B-9397-08002B2CF9AE}" pid="4" name="_AuthorEmailDisplayName">
    <vt:lpwstr>Susanna Colombo</vt:lpwstr>
  </property>
  <property fmtid="{D5CDD505-2E9C-101B-9397-08002B2CF9AE}" pid="5" name="_EmailSubject">
    <vt:lpwstr>Tessitura SLO</vt:lpwstr>
  </property>
  <property fmtid="{D5CDD505-2E9C-101B-9397-08002B2CF9AE}" pid="6" name="_ReviewingToolsShownOnce">
    <vt:lpwstr/>
  </property>
</Properties>
</file>